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收支总表2021ys01" sheetId="1" r:id="rId1"/>
    <sheet name="收入因素测算表2021ys02-1" sheetId="2" r:id="rId2"/>
    <sheet name="收入参数表2021ys02" sheetId="3" r:id="rId3"/>
    <sheet name="支出因素测算表2020ys03-1" sheetId="4" r:id="rId4"/>
    <sheet name="支出参数表2021ys03" sheetId="5" r:id="rId5"/>
    <sheet name="基本养老金支出2021ys04" sheetId="6" r:id="rId6"/>
    <sheet name="养老平衡表2021ys05" sheetId="7" r:id="rId7"/>
    <sheet name="养老调整表2021ys06" sheetId="8" r:id="rId8"/>
    <sheet name="养老预算审核表2021ys07" sheetId="9" r:id="rId9"/>
    <sheet name="居民养老收支总表2021ys66" sheetId="10" r:id="rId10"/>
    <sheet name="居民养老收入因素表2021ys60" sheetId="11" r:id="rId11"/>
    <sheet name="居民养老收入底表2021ys45" sheetId="12" r:id="rId12"/>
    <sheet name="居民养老支出底表2021ys46" sheetId="13" r:id="rId13"/>
    <sheet name="居民养老预算审核表2021ys61" sheetId="14" r:id="rId14"/>
    <sheet name="机关事业养老收支总表2021ys71" sheetId="15" r:id="rId15"/>
    <sheet name="机关事业养老收入参数表2021ys72" sheetId="16" r:id="rId16"/>
    <sheet name="机关事业养老支出参数表2021ys73" sheetId="17" r:id="rId17"/>
    <sheet name="机关事业养老预算审核表2021ys77" sheetId="18" r:id="rId18"/>
    <sheet name="机关事业职业年金收支表2021ys76" sheetId="19" r:id="rId19"/>
    <sheet name="机关事业职业年金收入参数表2021" sheetId="20" r:id="rId20"/>
    <sheet name="机关事业职业年金支出参数表2021" sheetId="21" r:id="rId21"/>
    <sheet name="工伤收支总表2021ys14" sheetId="22" r:id="rId22"/>
    <sheet name="工伤收入因素表2021ys23-1" sheetId="23" r:id="rId23"/>
    <sheet name="工伤收入参数表2021ys23" sheetId="24" r:id="rId24"/>
    <sheet name="工伤支出因素表2021ys24-1" sheetId="25" r:id="rId25"/>
    <sheet name="工伤支出参数表2021ys24" sheetId="26" r:id="rId26"/>
    <sheet name="工伤平衡表2021ys21" sheetId="27" r:id="rId27"/>
    <sheet name="工伤调整表2021ys22" sheetId="28" r:id="rId28"/>
    <sheet name="工伤预算审核表2021ys25" sheetId="29" r:id="rId29"/>
    <sheet name="基本养老基础资料表2021ys90" sheetId="30" r:id="rId30"/>
    <sheet name="工伤基础资料表2021ys93" sheetId="31" r:id="rId31"/>
  </sheets>
  <calcPr calcId="144525"/>
  <oleSize ref="A1"/>
</workbook>
</file>

<file path=xl/sharedStrings.xml><?xml version="1.0" encoding="utf-8"?>
<sst xmlns="http://schemas.openxmlformats.org/spreadsheetml/2006/main" count="3028" uniqueCount="1163">
  <si>
    <t>2021年企业职工基本养老保险基金收支预算表</t>
  </si>
  <si>
    <t>社预02表</t>
  </si>
  <si>
    <t>2021年</t>
  </si>
  <si>
    <t>单位:元</t>
  </si>
  <si>
    <t>项    目</t>
  </si>
  <si>
    <t>2020年预计执行数</t>
  </si>
  <si>
    <t>2021年预算数</t>
  </si>
  <si>
    <t>一、基本养老保险费收入</t>
  </si>
  <si>
    <t>一、基本养老金支出</t>
  </si>
  <si>
    <t>二、财政补贴收入</t>
  </si>
  <si>
    <t xml:space="preserve">    其中：离休金支出</t>
  </si>
  <si>
    <t xml:space="preserve">   其中：地方财政补助</t>
  </si>
  <si>
    <t>二、医疗补助金支出</t>
  </si>
  <si>
    <t xml:space="preserve">三、利息收入   </t>
  </si>
  <si>
    <t>三、丧葬补助金和抚恤金支出</t>
  </si>
  <si>
    <t>四、委托投资收益</t>
  </si>
  <si>
    <t>四、转移支出</t>
  </si>
  <si>
    <t>五、转移收入</t>
  </si>
  <si>
    <t>五、其他支出</t>
  </si>
  <si>
    <t>六、其他收入</t>
  </si>
  <si>
    <t>X</t>
  </si>
  <si>
    <t xml:space="preserve">    其中：滞纳金</t>
  </si>
  <si>
    <t>七、本年收入小计</t>
  </si>
  <si>
    <t>六、本年支出小计</t>
  </si>
  <si>
    <t>八、上级补助收入</t>
  </si>
  <si>
    <t>七、补助下级支出</t>
  </si>
  <si>
    <t>其中：中央调剂资金收入（省级专用）</t>
  </si>
  <si>
    <t>其中：中央调剂基金支出（中央专用）</t>
  </si>
  <si>
    <t>九、下级上解收入</t>
  </si>
  <si>
    <t>八、上解上级支出</t>
  </si>
  <si>
    <t>其中：中央调剂基金收入（中央专用）</t>
  </si>
  <si>
    <t>其中：中央调剂资金支出（省级专用）</t>
  </si>
  <si>
    <t>十、本年收入合计</t>
  </si>
  <si>
    <t>九、本年支出合计</t>
  </si>
  <si>
    <t>十、本年收支结余</t>
  </si>
  <si>
    <t>十一、上年结余</t>
  </si>
  <si>
    <t>十一、年末滚存结余</t>
  </si>
  <si>
    <t>总    计</t>
  </si>
  <si>
    <t>总   计</t>
  </si>
  <si>
    <t>2020年职工基本养老保险平均参保缴费人数预计执行数测算表</t>
  </si>
  <si>
    <t>编制单位：</t>
  </si>
  <si>
    <t>运城经济开发区社会保险管理服务中心</t>
  </si>
  <si>
    <t>单位：人</t>
  </si>
  <si>
    <t>项  目</t>
  </si>
  <si>
    <t>单位</t>
  </si>
  <si>
    <t>2019年执行数</t>
  </si>
  <si>
    <t>2020年</t>
  </si>
  <si>
    <t>前三季度</t>
  </si>
  <si>
    <t>第四季度新增人数测算数</t>
  </si>
  <si>
    <t>修正值</t>
  </si>
  <si>
    <t>第四季度预计新增人数</t>
  </si>
  <si>
    <t>预计全年执行数</t>
  </si>
  <si>
    <t>预算数</t>
  </si>
  <si>
    <t>预算调整数</t>
  </si>
  <si>
    <t>参保人数</t>
  </si>
  <si>
    <t>用人单位</t>
  </si>
  <si>
    <t>期末数</t>
  </si>
  <si>
    <t>人</t>
  </si>
  <si>
    <t>平均数</t>
  </si>
  <si>
    <t>其他人员</t>
  </si>
  <si>
    <t>其他政策</t>
  </si>
  <si>
    <t>缴费人数</t>
  </si>
  <si>
    <t>2019年职工基本养老保险缴费工资总额预计执行数测算表</t>
  </si>
  <si>
    <t>项目</t>
  </si>
  <si>
    <t>2017年</t>
  </si>
  <si>
    <t>2018年</t>
  </si>
  <si>
    <t>2019年</t>
  </si>
  <si>
    <t>全年执行数</t>
  </si>
  <si>
    <t>前三季度占全年比例</t>
  </si>
  <si>
    <t>近年前三季度占全年平均比例测算数</t>
  </si>
  <si>
    <t>近年前三季度占全年平均比例修正值</t>
  </si>
  <si>
    <t>近年前三季度占全年平均比例预计数</t>
  </si>
  <si>
    <t>预计执行数</t>
  </si>
  <si>
    <t>缴费工资总额</t>
  </si>
  <si>
    <t>小计</t>
  </si>
  <si>
    <t>元</t>
  </si>
  <si>
    <t xml:space="preserve">  #用人单位</t>
  </si>
  <si>
    <t>个人</t>
  </si>
  <si>
    <t xml:space="preserve">  #其他人员</t>
  </si>
  <si>
    <t xml:space="preserve">  #其他政策</t>
  </si>
  <si>
    <t>2021年职工基本养老保险征缴收入参数表</t>
  </si>
  <si>
    <t>单位：元</t>
  </si>
  <si>
    <t>项     目</t>
  </si>
  <si>
    <t>2017执行数</t>
  </si>
  <si>
    <t>短期增长趋势</t>
  </si>
  <si>
    <t>中期增长趋势</t>
  </si>
  <si>
    <t>预算综合增长率</t>
  </si>
  <si>
    <t>同比增长率%</t>
  </si>
  <si>
    <t>权重</t>
  </si>
  <si>
    <t>近3年平均增长率%</t>
  </si>
  <si>
    <t>测算数</t>
  </si>
  <si>
    <t>修正后综合增长率</t>
  </si>
  <si>
    <t>同比增加额</t>
  </si>
  <si>
    <t>影响基金因素</t>
  </si>
  <si>
    <t>参保缴费人数</t>
  </si>
  <si>
    <t>平均参保职工人数</t>
  </si>
  <si>
    <t>平均缴费人数</t>
  </si>
  <si>
    <t>月人均缴费工资</t>
  </si>
  <si>
    <t>缴费率</t>
  </si>
  <si>
    <t>%</t>
  </si>
  <si>
    <t>收缴率</t>
  </si>
  <si>
    <t>参考指标</t>
  </si>
  <si>
    <t>上年在岗职工月平均工资</t>
  </si>
  <si>
    <t>缴费工资占平均工资比例</t>
  </si>
  <si>
    <t xml:space="preserve">       单位</t>
  </si>
  <si>
    <t xml:space="preserve">       个人</t>
  </si>
  <si>
    <t>应缴收入</t>
  </si>
  <si>
    <t>基金收入情况</t>
  </si>
  <si>
    <t>合计</t>
  </si>
  <si>
    <t>1.当期征缴收入</t>
  </si>
  <si>
    <t>2.清欠收入</t>
  </si>
  <si>
    <t>3.预缴收入</t>
  </si>
  <si>
    <t>4.补缴收入</t>
  </si>
  <si>
    <t>5.其他征缴收入</t>
  </si>
  <si>
    <t>补充资料:                           1.阶段性减免社保费（减免金额）</t>
  </si>
  <si>
    <t>- -</t>
  </si>
  <si>
    <t xml:space="preserve">  2.当期征缴收入(减免前计算值)</t>
  </si>
  <si>
    <t xml:space="preserve">  3.用人单位收缴率(减免前计算值)</t>
  </si>
  <si>
    <t>2020年职工基本养老保险参保离退休人数预计执行数测算表</t>
  </si>
  <si>
    <t>前三季度执行数</t>
  </si>
  <si>
    <t>第四季度新增测算数</t>
  </si>
  <si>
    <t>第四季度预计新增数</t>
  </si>
  <si>
    <t>离退休人数</t>
  </si>
  <si>
    <t>退休人员</t>
  </si>
  <si>
    <t>用人单位及其他人员</t>
  </si>
  <si>
    <t>----</t>
  </si>
  <si>
    <t xml:space="preserve">  #上年末已退休人员</t>
  </si>
  <si>
    <t xml:space="preserve">  #当年死亡</t>
  </si>
  <si>
    <t xml:space="preserve">  #当年新增</t>
  </si>
  <si>
    <t>离休人员</t>
  </si>
  <si>
    <t xml:space="preserve">  #上年末已离休人员</t>
  </si>
  <si>
    <t xml:space="preserve">  #当年减少人员</t>
  </si>
  <si>
    <t>上年末职工月人均养老金测算表</t>
  </si>
  <si>
    <t>单位：元、人</t>
  </si>
  <si>
    <t>2016年12月份</t>
  </si>
  <si>
    <t>2018年12月份</t>
  </si>
  <si>
    <t>2019年12月份</t>
  </si>
  <si>
    <t>2020年前三季度</t>
  </si>
  <si>
    <t>一、当月基本养老金支出</t>
  </si>
  <si>
    <t xml:space="preserve">  1.退休人员养老金支出</t>
  </si>
  <si>
    <t xml:space="preserve">    其中：补发</t>
  </si>
  <si>
    <t xml:space="preserve">  2.离休金支出</t>
  </si>
  <si>
    <t>二、退休人员养老金发放情况</t>
  </si>
  <si>
    <t xml:space="preserve">  1.当月实发退休人数</t>
  </si>
  <si>
    <t xml:space="preserve">  2.退休人员月人均养老金</t>
  </si>
  <si>
    <t>三、离休人员养老金发放情况</t>
  </si>
  <si>
    <t xml:space="preserve">  1.当月实发离休人数</t>
  </si>
  <si>
    <t xml:space="preserve">  2.离休人员月人均养老金</t>
  </si>
  <si>
    <t>四、当年新增退休人员月人均养老金</t>
  </si>
  <si>
    <t xml:space="preserve">    当年新增退休人员月应发养老金</t>
  </si>
  <si>
    <t xml:space="preserve">    当年新增退休人数</t>
  </si>
  <si>
    <t>2020年丧葬抚恤补助支出预计执行数测算表</t>
  </si>
  <si>
    <t>丧葬抚恤补助支出</t>
  </si>
  <si>
    <t xml:space="preserve">  1、丧葬补助金</t>
  </si>
  <si>
    <t xml:space="preserve">  2、遗属抚恤金</t>
  </si>
  <si>
    <t>职工基本养老保险待遇支出参数表</t>
  </si>
  <si>
    <t>2017年执行数</t>
  </si>
  <si>
    <t xml:space="preserve">  #当年死亡人员</t>
  </si>
  <si>
    <t>其它政策参保人员</t>
  </si>
  <si>
    <t>月人均养老金</t>
  </si>
  <si>
    <t xml:space="preserve">  #待遇调整</t>
  </si>
  <si>
    <t xml:space="preserve">  #当年新增退休人员</t>
  </si>
  <si>
    <t>上年末已离休人员</t>
  </si>
  <si>
    <t>支出情况</t>
  </si>
  <si>
    <t>（一）基本养老金支出</t>
  </si>
  <si>
    <t>1、退休人员养老金</t>
  </si>
  <si>
    <t>1、退休金</t>
  </si>
  <si>
    <t xml:space="preserve">    其中：用人单位及其他退休人员</t>
  </si>
  <si>
    <t xml:space="preserve">         其他政策参保退休人员</t>
  </si>
  <si>
    <t>2、离休人员养老金</t>
  </si>
  <si>
    <t>3、病残津贴</t>
  </si>
  <si>
    <t>(三)丧葬抚恤补助支出</t>
  </si>
  <si>
    <t xml:space="preserve">    1、丧葬补助金</t>
  </si>
  <si>
    <t xml:space="preserve">    2、遗属抚恤金</t>
  </si>
  <si>
    <t>职工基本养老金支出预算表</t>
  </si>
  <si>
    <t>企业及其他退休人员</t>
  </si>
  <si>
    <t>已退休人员基本养老金支出</t>
  </si>
  <si>
    <t>新增退休人员基本养老金支出</t>
  </si>
  <si>
    <t>死亡人员基本养老金支出</t>
  </si>
  <si>
    <t>2020年末已退休人数</t>
  </si>
  <si>
    <t>已退休人员月人均养老金</t>
  </si>
  <si>
    <t>基本养老金支出</t>
  </si>
  <si>
    <t>其中：月人均待遇调整</t>
  </si>
  <si>
    <t>其中：调待支出</t>
  </si>
  <si>
    <t>2021年新增退休人数</t>
  </si>
  <si>
    <t>2021年新增退休人员月人均养老金</t>
  </si>
  <si>
    <t>2021年死亡人数</t>
  </si>
  <si>
    <t>2021年死亡人员月人均养老金</t>
  </si>
  <si>
    <t>其他政策参保的退休人员</t>
  </si>
  <si>
    <t>已离休人员基本养老金支出</t>
  </si>
  <si>
    <t>减少人员基本养老金支出</t>
  </si>
  <si>
    <t>2020年已离休人数</t>
  </si>
  <si>
    <t>已离休人员月人均养老金</t>
  </si>
  <si>
    <t>2021年减少离休人数</t>
  </si>
  <si>
    <t>2021年减少离休人员月人均离休金</t>
  </si>
  <si>
    <t>职工基本养老保险基金预算平衡情况表</t>
  </si>
  <si>
    <t>2021年当期收支缺口</t>
  </si>
  <si>
    <t>当期个账
做实基金</t>
  </si>
  <si>
    <t>2020年基金缺口</t>
  </si>
  <si>
    <t>财政补助</t>
  </si>
  <si>
    <t>调剂金收支差额</t>
  </si>
  <si>
    <t>使用历年结余</t>
  </si>
  <si>
    <t>备注</t>
  </si>
  <si>
    <t>做实基金"</t>
  </si>
  <si>
    <t>2016年基金缺口</t>
  </si>
  <si>
    <t>2012年基金缺口</t>
  </si>
  <si>
    <t>其中：中央</t>
  </si>
  <si>
    <t>地方</t>
  </si>
  <si>
    <t>0</t>
  </si>
  <si>
    <t>职工基本养老保险基金预算调整情况表</t>
  </si>
  <si>
    <t>单位：元、%</t>
  </si>
  <si>
    <t>调整项目</t>
  </si>
  <si>
    <t>调增（+）</t>
  </si>
  <si>
    <t>调增比例%</t>
  </si>
  <si>
    <t>调减（-）</t>
  </si>
  <si>
    <t>调减比例%</t>
  </si>
  <si>
    <t>调整原因</t>
  </si>
  <si>
    <t>栏次</t>
  </si>
  <si>
    <t>1</t>
  </si>
  <si>
    <t>2</t>
  </si>
  <si>
    <t>3</t>
  </si>
  <si>
    <t>4</t>
  </si>
  <si>
    <t>5</t>
  </si>
  <si>
    <t>6</t>
  </si>
  <si>
    <t>2021年企业养老保险基金预算审核表</t>
  </si>
  <si>
    <t>单位：</t>
  </si>
  <si>
    <t>序号</t>
  </si>
  <si>
    <t>审核项目</t>
  </si>
  <si>
    <t>审核标准</t>
  </si>
  <si>
    <t>计算公式</t>
  </si>
  <si>
    <t>计算结果</t>
  </si>
  <si>
    <t>审核结果</t>
  </si>
  <si>
    <t>异常情况说明（不超过200个汉字）</t>
  </si>
  <si>
    <t>一</t>
  </si>
  <si>
    <t>与两部预算数据一致性</t>
  </si>
  <si>
    <t>2020年基本养老保险费收入预计执行数</t>
  </si>
  <si>
    <t>是否一致</t>
  </si>
  <si>
    <t>人工核对，“是”或者“否”</t>
  </si>
  <si>
    <t>未通过，须说明</t>
  </si>
  <si>
    <t>是</t>
  </si>
  <si>
    <t>2021年基本养老保险费收入预算数</t>
  </si>
  <si>
    <t>2020年财政补贴收入预计执行数</t>
  </si>
  <si>
    <t>2021年财政补贴收入预算数</t>
  </si>
  <si>
    <t>2020年基本养老金支出预计执行数</t>
  </si>
  <si>
    <t>2021年基本养老金支出预算数</t>
  </si>
  <si>
    <t>2020年缴费人数预计执行数</t>
  </si>
  <si>
    <t>2021年缴费人数预算数</t>
  </si>
  <si>
    <t>2020年离退休人数预计执行数</t>
  </si>
  <si>
    <t>2021年离退休人数预算数</t>
  </si>
  <si>
    <t>2020年单位缴费基数预计执行数</t>
  </si>
  <si>
    <t>2021年单位缴费基数预算数</t>
  </si>
  <si>
    <t>2020年以个人身份参保缴费基数总额预计执行数</t>
  </si>
  <si>
    <t>2021年以个人身份参保缴费基数总额预算数</t>
  </si>
  <si>
    <t>预算编制层级</t>
  </si>
  <si>
    <t>当期征缴收入</t>
  </si>
  <si>
    <t>二</t>
  </si>
  <si>
    <t>（一）</t>
  </si>
  <si>
    <t>2020年征缴收入预计执行数的合理性</t>
  </si>
  <si>
    <t>2020年征缴收入预计执行数（含阶段性减免社保费预计执行数）</t>
  </si>
  <si>
    <t>应大于2019年年报数</t>
  </si>
  <si>
    <t>“(收支总表2021ys01”B7+收入参数表2021ys02I51)-“企业养老收支（合计）2019nb02”C7&gt;0</t>
  </si>
  <si>
    <t>疫情影响减免</t>
  </si>
  <si>
    <t>应大于2020年预算数</t>
  </si>
  <si>
    <t>“(收支总表2021ys01”B7+收入参数表2021ys02I51)-“2020年预算任务2020ys01”C7&gt;0</t>
  </si>
  <si>
    <t>通过</t>
  </si>
  <si>
    <t>2020年征缴收入预计执行数</t>
  </si>
  <si>
    <t>三季度数占比应小于80%</t>
  </si>
  <si>
    <t>“养老收支（合计）2020jb02”C7/“收支总表2021ys01”B7&lt;80%</t>
  </si>
  <si>
    <t>（二）</t>
  </si>
  <si>
    <t>2020年当期征缴收入预计执行数的合理性</t>
  </si>
  <si>
    <t>2020年当期征缴收入（减免前计算值）</t>
  </si>
  <si>
    <t>“收入参数表2021ys02”I52-“补充资料表二2019nbf08”C8&gt;0</t>
  </si>
  <si>
    <t>大于2020年预算数</t>
  </si>
  <si>
    <t>“收入参数表2021ys02”I52-“2020年预算任务2020ys02”P42&gt;0</t>
  </si>
  <si>
    <t>2020年当期征缴收入预计执行数</t>
  </si>
  <si>
    <t>“补充资料表二2020jbf08”C10/“收入参数表2021ys02”I42&lt;80%</t>
  </si>
  <si>
    <t>（三）</t>
  </si>
  <si>
    <t>2021年征缴收入预算的合理性</t>
  </si>
  <si>
    <t>2021年征缴收入预算数</t>
  </si>
  <si>
    <t>同比增长率&gt;=3%，且&lt;=30%，若不在此范围请说明</t>
  </si>
  <si>
    <t>“收入参数表2021ys02”P41/(收入参数表2021ys02”I41+收入参数表2021ys02I51)-1&gt;=3%，且&lt;=30%</t>
  </si>
  <si>
    <t>合理增长</t>
  </si>
  <si>
    <t>2021年当期征缴收入预算数</t>
  </si>
  <si>
    <t>“收入参数表2021ys02”P42/收入参数表2021ys02”I52-1&gt;=3%，且&lt;=30%</t>
  </si>
  <si>
    <t>（四）</t>
  </si>
  <si>
    <t>清欠收入预算的合理性</t>
  </si>
  <si>
    <t>2020年清欠收入预计数</t>
  </si>
  <si>
    <t>不低于2020年3季度</t>
  </si>
  <si>
    <t>“收入参数表2021ys02”I46&gt;=“2020第三季度季报补充资料表二2020jbf08”C11</t>
  </si>
  <si>
    <t>2021年清欠收入预算数</t>
  </si>
  <si>
    <t>占累计欠费的比例不低于20%</t>
  </si>
  <si>
    <t>（五）</t>
  </si>
  <si>
    <t>缴费人数的合理性</t>
  </si>
  <si>
    <t>2021年平均缴费人数预算数</t>
  </si>
  <si>
    <t>大于上年</t>
  </si>
  <si>
    <t>“收入因素测算表2021ys02-1”J12-E12&gt;0</t>
  </si>
  <si>
    <t>同比增长率小于30%</t>
  </si>
  <si>
    <t>“收入参数表2021ys02”R10&gt;0，且&lt;30%</t>
  </si>
  <si>
    <t>（六）</t>
  </si>
  <si>
    <t>平均缴费人数占平均参保职工人数的比例的合理性</t>
  </si>
  <si>
    <t>2020年预计执行数的平均缴费人数占参保人数比例</t>
  </si>
  <si>
    <t>大于70%</t>
  </si>
  <si>
    <t>“收入参数表2021ys02”I10/I6&gt;70%</t>
  </si>
  <si>
    <t>2021年预算数的平均缴费人数占平均参保人数比例</t>
  </si>
  <si>
    <t>“收入参数表2021ys02”P10/P6&gt;70%</t>
  </si>
  <si>
    <t>大于2019年执行数</t>
  </si>
  <si>
    <t>“收入参数表2021ys02”R10&gt;0</t>
  </si>
  <si>
    <t>（七）</t>
  </si>
  <si>
    <t>月人均缴费基数预计执行数的合理性</t>
  </si>
  <si>
    <t>2020年单位月人均缴费基数预计执行数</t>
  </si>
  <si>
    <t>不低于2019年</t>
  </si>
  <si>
    <t>2020年其他人员月人均缴费基数预计执行数</t>
  </si>
  <si>
    <t>（八）</t>
  </si>
  <si>
    <t>月人均缴费工资占上年在岗职工平均工资比例</t>
  </si>
  <si>
    <t>单位月人均缴费工资2020预计执行数占上年社平工资比例</t>
  </si>
  <si>
    <t>比例&gt;=60%，且比例&lt;=300%，如果不在此范围请说明</t>
  </si>
  <si>
    <t>“收入参数表2021ys02”I16/I28-60%&gt;=0，且“收入参数表2021ys02”I16/I28-300%&lt;=0</t>
  </si>
  <si>
    <t>其他月人均缴费工资2020预计执行数占上年社平工资比例</t>
  </si>
  <si>
    <t>“收入参数表2021ys02”I17/I28-60%&gt;=0，且“收入参数表2021ys02”I17/I28-300%&lt;=0</t>
  </si>
  <si>
    <t>单位月人均缴费工资2021年预算数占上年社平工资比例</t>
  </si>
  <si>
    <t>“收入参数表2021ys02”P16/P28-60%&gt;=0，且“收入参数表2021ys02”P16/P28-300%&lt;=0</t>
  </si>
  <si>
    <t>其他人员月人均缴费工资2021预算数占上年社平工资比例</t>
  </si>
  <si>
    <t>“收入参数表2021ys02”P17/P28-60%&gt;=0，且“收入参数表2021ys02”P17/P28-300%&lt;=0</t>
  </si>
  <si>
    <t>（九）</t>
  </si>
  <si>
    <t>2021年月人均缴费工资预算数的合理性</t>
  </si>
  <si>
    <t>2021年单位月人均缴费基数预算数</t>
  </si>
  <si>
    <t>同比增长率&gt;=3%，且同比增长率&lt;=30%，若不在此范围请说明</t>
  </si>
  <si>
    <t>“收入参数表2021ys02”R16-3%&gt;=0，且“收入参数表2021ys02”R16-30%&lt;=0</t>
  </si>
  <si>
    <t>2021年其他人员月人均缴费基数预算数</t>
  </si>
  <si>
    <t>“收入参数表2021ys02”R17-3%&gt;=0，且“收入参数表2021ys02”R17-30%&lt;=0</t>
  </si>
  <si>
    <t>（十）</t>
  </si>
  <si>
    <t>收缴率的合理性</t>
  </si>
  <si>
    <t>2021年用人单位收缴率</t>
  </si>
  <si>
    <t>不低于上年预计执行数</t>
  </si>
  <si>
    <t>“收入参数表2021ys02”Q25&gt;=0</t>
  </si>
  <si>
    <t>2021年其他人员收缴率</t>
  </si>
  <si>
    <t>“收入参数表2021ys02”Q26&gt;=0</t>
  </si>
  <si>
    <t>(十一）</t>
  </si>
  <si>
    <t>其他收入的合理性</t>
  </si>
  <si>
    <t>2021年其他收入预算数</t>
  </si>
  <si>
    <t>超过1亿元说明原因</t>
  </si>
  <si>
    <t>“收支总表2021ys01”C13-100000000&gt;=0</t>
  </si>
  <si>
    <t>三</t>
  </si>
  <si>
    <t>基金支出的合理性</t>
  </si>
  <si>
    <t>基本养老金支出2020年预计执行数的合理性</t>
  </si>
  <si>
    <t>养老金支出2020年预计执行数</t>
  </si>
  <si>
    <t>前三季度实际支出数占全年预计执行数的比例&gt;=70%</t>
  </si>
  <si>
    <t>“养老收支（合计）2020jb02”F7/“收支总表2021ys01”E7&gt;=70%</t>
  </si>
  <si>
    <t>预算执行差异率（-10—10%）</t>
  </si>
  <si>
    <t>“收支总表2021ys01”E7/“收支总表2020ys01”F7&gt;90%且&lt;110%</t>
  </si>
  <si>
    <t>基本养老金支出2021年预算数同比增长率的合理性</t>
  </si>
  <si>
    <t>2021年养老金支出预算数</t>
  </si>
  <si>
    <t>同比增长率大于0，且同比增长率不高于30%</t>
  </si>
  <si>
    <t>“支出参数表2021ys03”Q26&gt;0，且“支出参数表2021ys03”Q26&lt;=30%</t>
  </si>
  <si>
    <t>2021年待遇调整预算</t>
  </si>
  <si>
    <t>暂按不超过上年调待标准审核</t>
  </si>
  <si>
    <t>2020年月人均养老金预计执行数的合理性</t>
  </si>
  <si>
    <t>2020年月人均养老金预计执行数</t>
  </si>
  <si>
    <t>与2020年3季度月人均养老金差异率（0-3%）</t>
  </si>
  <si>
    <t>上年末已退休人员月人均养老金预算数</t>
  </si>
  <si>
    <t>与2020年用人单位及其他人员月人均养老金差异率（0-3%）</t>
  </si>
  <si>
    <t>“支出参数表2021ys03”O18/“支出参数表2021ys03”H17&gt;97%且&lt;103%</t>
  </si>
  <si>
    <t>退休人员月人均养老金2021年预算数的同比增长的合理性</t>
  </si>
  <si>
    <t>2021年退休人员月人均养老金预算数</t>
  </si>
  <si>
    <t>同比增长率大于0，且同比增长率不高于15%</t>
  </si>
  <si>
    <t>“支出参数表2021ys03”Q17&gt;=0，且“支出参数表2021ys03”Q17&lt;=15%</t>
  </si>
  <si>
    <t>2021年平均退休人预算数同比增长的合理性</t>
  </si>
  <si>
    <t>2021年平均退休退职人数预算数</t>
  </si>
  <si>
    <t>同比增长率大于0，且同比增长率&lt;15%，若超过范围请说明</t>
  </si>
  <si>
    <t>“支出参数表2021ys03”Q6&gt;0，且“支出参数表2021ys03”Q6&lt;15%</t>
  </si>
  <si>
    <t>四</t>
  </si>
  <si>
    <t>基金结余的合理性</t>
  </si>
  <si>
    <t>累计结余的合理性</t>
  </si>
  <si>
    <t>2020年累计结余</t>
  </si>
  <si>
    <t>预计执行数大于等于0</t>
  </si>
  <si>
    <t>“收支总表2021ys01”E22&gt;=0</t>
  </si>
  <si>
    <t>2021年累计结余</t>
  </si>
  <si>
    <t>预算数大于等于0</t>
  </si>
  <si>
    <t>“收支总表2021ys01”F22&gt;=0</t>
  </si>
  <si>
    <t>五</t>
  </si>
  <si>
    <t>预算数据质量</t>
  </si>
  <si>
    <t>2020年上年结余的准确性(全省汇总数)</t>
  </si>
  <si>
    <t>2020年上年结余(全省汇总数)</t>
  </si>
  <si>
    <t>与2019年决算累计结余一致</t>
  </si>
  <si>
    <t>“收支总表2021ys01”B22&gt;-“养老收支（合计）2019nb02”F33=0</t>
  </si>
  <si>
    <t>预算数据与历年年报、统计报表数据一致性(全省汇总数)</t>
  </si>
  <si>
    <t>2019年征缴收入</t>
  </si>
  <si>
    <t>是否一致（差异率1个百分点)</t>
  </si>
  <si>
    <t>“收入参数表2021ys02”H41-“养老收支（合计）2019nb02”C7=0</t>
  </si>
  <si>
    <t>2019年基本养老金支出</t>
  </si>
  <si>
    <t>“支出参数表2021ys03”G26-“养老收支（合计）2019nb02”F7=0</t>
  </si>
  <si>
    <t>2019年缴费人数</t>
  </si>
  <si>
    <t>是否一致（差异率3个百分点)</t>
  </si>
  <si>
    <t>2020年3季度缴费人数</t>
  </si>
  <si>
    <t>2019年离退休人数</t>
  </si>
  <si>
    <t>2020年3季度离退休人数</t>
  </si>
  <si>
    <t>2019年月人均缴费基数</t>
  </si>
  <si>
    <t>2019年月人均养老金</t>
  </si>
  <si>
    <t>综合增长率修正原因的合理性</t>
  </si>
  <si>
    <t>企业平均缴费人数修正率</t>
  </si>
  <si>
    <t>修正值在同比增长率和三年平均增长率之间±5%</t>
  </si>
  <si>
    <t>“收入参数表2021ys02”ABS(O11-N11)&lt;5%</t>
  </si>
  <si>
    <t>其他人员平均缴费人数修正率</t>
  </si>
  <si>
    <t>“收入参数表2021ys02”ABS(O12-N12)&lt;5%</t>
  </si>
  <si>
    <t>单位月人均缴费基数修正率</t>
  </si>
  <si>
    <t>“收入参数表2021ys02”ABS(O16-N16)&lt;5%</t>
  </si>
  <si>
    <t>其他人员月人均缴费基数修正率</t>
  </si>
  <si>
    <t>“收入参数表2021ys02”ABS(O18-N18)&lt;5%</t>
  </si>
  <si>
    <t>上年末人均养老金预算数修正</t>
  </si>
  <si>
    <t>“支出参数表2021ys03”ABS(N18-M18)&lt;5%</t>
  </si>
  <si>
    <t>六</t>
  </si>
  <si>
    <t>中央调剂金(全省汇总数)</t>
  </si>
  <si>
    <t>2020年中央调剂金净收支</t>
  </si>
  <si>
    <t>等于实拨数</t>
  </si>
  <si>
    <t>2021年中央调剂金净收支预算数</t>
  </si>
  <si>
    <t>2020年中央调剂金净收支/4*4.5</t>
  </si>
  <si>
    <t>建议按中央调剂金上解比例进行审核</t>
  </si>
  <si>
    <t>2021年城乡居民基本养老保险基金收支预算表</t>
  </si>
  <si>
    <t>社预03表</t>
  </si>
  <si>
    <t>项          目</t>
  </si>
  <si>
    <t>一、个人缴费收入</t>
  </si>
  <si>
    <t>一、基础养老金支出</t>
  </si>
  <si>
    <t>其中：财政对困难人员代缴收入</t>
  </si>
  <si>
    <t>二、个人账户养老金支出</t>
  </si>
  <si>
    <t>二、财政补助收入</t>
  </si>
  <si>
    <t>三、丧葬补助金支出</t>
  </si>
  <si>
    <t>其中：财政对基础养老金的补贴</t>
  </si>
  <si>
    <t xml:space="preserve">      财政对个人缴费的补贴</t>
  </si>
  <si>
    <t>三、集体补助收入</t>
  </si>
  <si>
    <t>×</t>
  </si>
  <si>
    <t>四、利息收入</t>
  </si>
  <si>
    <t>五、委托投资收益</t>
  </si>
  <si>
    <t>六、转移收入</t>
  </si>
  <si>
    <t>七、其他收入</t>
  </si>
  <si>
    <t>八、本年收入小计</t>
  </si>
  <si>
    <t>九、上级补助收入</t>
  </si>
  <si>
    <t>十、下级上解收入</t>
  </si>
  <si>
    <t>十一、本年收入合计</t>
  </si>
  <si>
    <t>十二、上年结余</t>
  </si>
  <si>
    <t>总        计</t>
  </si>
  <si>
    <t>城乡居民养老保险基金收入因素表</t>
  </si>
  <si>
    <t>2016年</t>
  </si>
  <si>
    <t>前三年环比增长率平均数</t>
  </si>
  <si>
    <t>修正后增长率</t>
  </si>
  <si>
    <t>城乡居民社会养老保险基金</t>
  </si>
  <si>
    <t>个人缴费</t>
  </si>
  <si>
    <t>个人缴费人数</t>
  </si>
  <si>
    <t>当期个人缴费收入（不含代缴收入）</t>
  </si>
  <si>
    <t>人均缴费金额</t>
  </si>
  <si>
    <t>集体补助</t>
  </si>
  <si>
    <t>集体补助人数</t>
  </si>
  <si>
    <t>财政缴费补贴</t>
  </si>
  <si>
    <t>财政缴费补贴人数</t>
  </si>
  <si>
    <t>重度残疾等人员代缴</t>
  </si>
  <si>
    <t>重度残疾等代缴人数</t>
  </si>
  <si>
    <t>其他人员代缴</t>
  </si>
  <si>
    <t>其他代缴人数</t>
  </si>
  <si>
    <t>城乡居民社会养老保险基金收入底表</t>
  </si>
  <si>
    <t>2016年执行数</t>
  </si>
  <si>
    <t>2018年执行数</t>
  </si>
  <si>
    <t>预算综合增长率%</t>
  </si>
  <si>
    <t>同比增长权重</t>
  </si>
  <si>
    <t>近3年平均增长率</t>
  </si>
  <si>
    <t>近3年平均增长权重</t>
  </si>
  <si>
    <t>综合增长率</t>
  </si>
  <si>
    <t>预算同比增长额</t>
  </si>
  <si>
    <t>预算同比增长率</t>
  </si>
  <si>
    <t>个人缴费标准</t>
  </si>
  <si>
    <t>补缴人数</t>
  </si>
  <si>
    <t>平均补缴金额</t>
  </si>
  <si>
    <t>平均集体补助标准</t>
  </si>
  <si>
    <t>财政缴费补贴标准</t>
  </si>
  <si>
    <t>省级补贴</t>
  </si>
  <si>
    <t>正常个人缴费补贴</t>
  </si>
  <si>
    <t>个人缴费政府补贴人数</t>
  </si>
  <si>
    <t>市级补贴</t>
  </si>
  <si>
    <t>个人缴费补贴标准（元）</t>
  </si>
  <si>
    <t>县级补贴</t>
  </si>
  <si>
    <t>人均代缴标准</t>
  </si>
  <si>
    <t>基金收入情况（元）</t>
  </si>
  <si>
    <t>（一）个人缴费收入</t>
  </si>
  <si>
    <t>享受其他缴费补贴人数</t>
  </si>
  <si>
    <t xml:space="preserve">     1.当期缴费收入（含代缴收入）</t>
  </si>
  <si>
    <t>其他缴费平均补贴标准</t>
  </si>
  <si>
    <t xml:space="preserve">  其中：财政对重度残疾等困难人员代缴收入</t>
  </si>
  <si>
    <t xml:space="preserve">      其他人员代缴收入</t>
  </si>
  <si>
    <t xml:space="preserve">     2.补缴收入</t>
  </si>
  <si>
    <t>（二）集体补助收入</t>
  </si>
  <si>
    <t xml:space="preserve">     1.当期缴费补助收入</t>
  </si>
  <si>
    <t xml:space="preserve">     2.补缴补助收入</t>
  </si>
  <si>
    <t>（三）政府补贴收入</t>
  </si>
  <si>
    <t xml:space="preserve">     1.基础养老金补贴</t>
  </si>
  <si>
    <t>其中：中央补贴</t>
  </si>
  <si>
    <t xml:space="preserve">     2.个人缴费补贴（不含代缴补贴）</t>
  </si>
  <si>
    <t>其中：省级补贴</t>
  </si>
  <si>
    <t xml:space="preserve">     3.丧葬抚恤补贴</t>
  </si>
  <si>
    <t xml:space="preserve">     4.其他财政补贴</t>
  </si>
  <si>
    <t>城乡居民社会养老保险基金支出底表</t>
  </si>
  <si>
    <t>全年预计执行数</t>
  </si>
  <si>
    <t>享受待遇人数（人）</t>
  </si>
  <si>
    <t>享受待遇人员合计</t>
  </si>
  <si>
    <t xml:space="preserve">  #上年末人数</t>
  </si>
  <si>
    <t xml:space="preserve">  #当年减少人数</t>
  </si>
  <si>
    <t xml:space="preserve">  #当年新增人数</t>
  </si>
  <si>
    <t>其中</t>
  </si>
  <si>
    <t>缴费享受待遇人员</t>
  </si>
  <si>
    <t>未缴费享受待遇人员</t>
  </si>
  <si>
    <t>月人均养老金（元）</t>
  </si>
  <si>
    <t>养老金人均待遇</t>
  </si>
  <si>
    <t xml:space="preserve">    其中：基础养老金</t>
  </si>
  <si>
    <t xml:space="preserve">         个人账户养老金</t>
  </si>
  <si>
    <t>基础养老金政府补贴标准（元）</t>
  </si>
  <si>
    <t>中央补贴</t>
  </si>
  <si>
    <t>支出情况（元）</t>
  </si>
  <si>
    <t>（一）养老金待遇支出</t>
  </si>
  <si>
    <t xml:space="preserve">    1、基础养老金</t>
  </si>
  <si>
    <t xml:space="preserve">    2、个人账户养老金</t>
  </si>
  <si>
    <t xml:space="preserve">    3、加发基础养老金</t>
  </si>
  <si>
    <t>2021年城乡居民养老保险基金预算审核表</t>
  </si>
  <si>
    <t>单位:</t>
  </si>
  <si>
    <t xml:space="preserve">个人缴费收入           </t>
  </si>
  <si>
    <t>0≤个人缴费收入增长率≤30%，小于0或大于30%的请说明</t>
  </si>
  <si>
    <t>2021年预算数/2020年预计执行数-1</t>
  </si>
  <si>
    <t>未通过-须说明</t>
  </si>
  <si>
    <t>财政对困难人员代缴收入</t>
  </si>
  <si>
    <t>0≤财政对困难人员代缴收入增长率≤30%，小于0或大于30%的请说明</t>
  </si>
  <si>
    <t>集体补助收入</t>
  </si>
  <si>
    <t>集体补助收入增长率≥0，小于0的请说明</t>
  </si>
  <si>
    <t>2020年利息收入预计执行数</t>
  </si>
  <si>
    <t>利息收入≥（2020年上年结余预计执行数+2021年上年结余预算数）÷2×1.1%，当小于时，请说明</t>
  </si>
  <si>
    <t>（2020年上年结余预计执行数+2021年上年结余预算数）÷2×1.1%</t>
  </si>
  <si>
    <t>2021年利息收入预算数</t>
  </si>
  <si>
    <t>利息收入≥（2020年年末滚存结余预计执行数+2021年年末滚存结余预算数）÷2×1.1%，当小于时，请说明</t>
  </si>
  <si>
    <t>（2020年年末滚存结余预计执行数+2021年年末滚存结余预算数）÷2×1.1%</t>
  </si>
  <si>
    <t>2020年基础养老金补贴收入预计执行数</t>
  </si>
  <si>
    <t>2020年基础养老金补贴收入预计执行数≥2020年基础养老金支出预计执行数，小于请说明</t>
  </si>
  <si>
    <t>2020年基础养老金补贴收入预计执行数-2020年基础养老金支出预计执行数</t>
  </si>
  <si>
    <t>2021年基础养老金补贴收入预算数</t>
  </si>
  <si>
    <t>2021年基础养老金补贴收入预算数≥2021年基础养老金支出预算数，小于请说明</t>
  </si>
  <si>
    <t>2021年基础养老金补贴收入预算数-2021年基础养老金支出预算数</t>
  </si>
  <si>
    <t>2020年对个人缴费补贴预计执行数</t>
  </si>
  <si>
    <t>年人均个人缴费补贴收入≥30元，小于请说明</t>
  </si>
  <si>
    <t>2020年对个人缴费补贴预计执行数/2020年16－59周岁参保缴费人数预计执行数</t>
  </si>
  <si>
    <t>未通过，请说明</t>
  </si>
  <si>
    <t>2021年对个人缴费补贴预算数</t>
  </si>
  <si>
    <t>2021年对个人缴费补贴预计预算数/2021年16－59周岁参保缴费人数预算数</t>
  </si>
  <si>
    <t>16－59周岁参保缴费人数增长率</t>
  </si>
  <si>
    <t>‘-5%≤缴费人数增长率≤20%，小于-5%或大于20%的请说明</t>
  </si>
  <si>
    <t>2021年16－59周岁参保缴费人数预算数/2020年16－59周岁参保缴费人数预计执行数-1</t>
  </si>
  <si>
    <t>2020年年人均缴费预计执行情况</t>
  </si>
  <si>
    <t>100元≤年人均缴费标准≤2000元，小于100元或大于2000元的请说明</t>
  </si>
  <si>
    <t>2020年个人缴费收入预计执行数/2020年16－59周岁参保缴费人数预计执行数</t>
  </si>
  <si>
    <t>2021年年人均缴费预算情况</t>
  </si>
  <si>
    <t>2021年个人缴费收入预算数/2021年16－59周岁参保缴费人数预算数</t>
  </si>
  <si>
    <t>2020年委托投资收益预计执行数</t>
  </si>
  <si>
    <t>委托投资收益应为0，大于0请说明</t>
  </si>
  <si>
    <t>2021年委托投资收益预算数</t>
  </si>
  <si>
    <t>2020年其他收入合计预计执行数</t>
  </si>
  <si>
    <t>其他收入≥0，小于0请说明</t>
  </si>
  <si>
    <t>2020年其他收入合计预计执行数≥0</t>
  </si>
  <si>
    <t>2021年其他收入合计预算数</t>
  </si>
  <si>
    <t>2021年其他收入合计预算数≥0</t>
  </si>
  <si>
    <t>2020年上级补助收入预计执行数</t>
  </si>
  <si>
    <t>上级补助收入=0，大于0请说明</t>
  </si>
  <si>
    <t>2021年上级补助收入预算数</t>
  </si>
  <si>
    <t>2020年下级上解收入预计执行数</t>
  </si>
  <si>
    <t>下级上解收入=0，大于0请说明</t>
  </si>
  <si>
    <t>2021年下级上解收入预算数</t>
  </si>
  <si>
    <t>基础养老金支出增长率情况</t>
  </si>
  <si>
    <t>基础养老金支出增长率≥0，小于0的请说明</t>
  </si>
  <si>
    <t>2021年基础养老金支出预算数/2020年基础养老金支出预计执行数-1</t>
  </si>
  <si>
    <t>2020年月人均基础养老金支出预计执行情况</t>
  </si>
  <si>
    <t>88元≤月人均月基础养老金≤1000元，小于88元或大于1000的小于0的请说明</t>
  </si>
  <si>
    <t>2020年基础养老金支出预计执行数/2020年养老金领取人员预计执行数/12</t>
  </si>
  <si>
    <t>2021年月人均基础养老金支出预算情况</t>
  </si>
  <si>
    <t>2021年基础养老金支出预算数/2021年养老金领取人员预算数/12</t>
  </si>
  <si>
    <t>月人均基础养老金支出增长率情况</t>
  </si>
  <si>
    <t>0≤月人均基础养老金支出增长率≤30%，小于0或大于30%的请说明</t>
  </si>
  <si>
    <t>（2021年基础养老金支出预算数/2021年养老金领取人员预算数/12）/（2020年基础养老金支出预计执行数/2020年养老金领取人员预计执行数/12）-1</t>
  </si>
  <si>
    <t>领取人数增长率情况</t>
  </si>
  <si>
    <t>领取人数增长率≥0，小于0的请说明</t>
  </si>
  <si>
    <t>2021年养老金领取人员预算数/2020年养老金领取人员预计执行数-1</t>
  </si>
  <si>
    <t>个人账户养老金支出增长率情况</t>
  </si>
  <si>
    <t>个人账户养老金支出增长率≥0，小于0的请说明</t>
  </si>
  <si>
    <t>2021年个人账户养老金支出预算数/2020年个人账户养老金支出预计执行数-1</t>
  </si>
  <si>
    <t>2020年丧葬补助金支出预计执行情况</t>
  </si>
  <si>
    <t>0≤丧葬补助金支出≤（财政补贴收入-对基础养老金的补贴收入-对个人缴费的补贴收入），小于0或大于（财政补贴收入-对基础养老金的补贴收入-对个人缴费的补贴收入）的请说明</t>
  </si>
  <si>
    <t>2020年政府补贴收入预计执行数-2020年对基础养老金的补贴收入预计执行数-2020年对个人缴费的补贴收入预计执行数</t>
  </si>
  <si>
    <t>2020年丧葬补助金支出预算数情况</t>
  </si>
  <si>
    <t>2020年政府补贴收入预算数-2020年对基础养老金的补贴收入预算数-2020年对个人缴费的补贴收入预算数</t>
  </si>
  <si>
    <t>2020年其他支出合计预计执行情况</t>
  </si>
  <si>
    <t>其他支出≥0，小于0请说明</t>
  </si>
  <si>
    <t>2020年其他支出合计预计执行数</t>
  </si>
  <si>
    <t>2021年其他支出合计预算情况</t>
  </si>
  <si>
    <t>2021年其他支出合计预算数</t>
  </si>
  <si>
    <t>2020年补助下级支出预计执行数</t>
  </si>
  <si>
    <t>补助下级支出=0，大于0请说明</t>
  </si>
  <si>
    <t>2021年补助下级支出预算数</t>
  </si>
  <si>
    <t>2020年上解上级支出预计执行数</t>
  </si>
  <si>
    <t>上解上级支出=0，大于0请说明</t>
  </si>
  <si>
    <t>2021年上解上级支出预算数</t>
  </si>
  <si>
    <t>上解上级支出=0，大于1请说明</t>
  </si>
  <si>
    <t>2020年本年收支结余预计执行数</t>
  </si>
  <si>
    <t>本年收支结余≥0，小于0请说明</t>
  </si>
  <si>
    <t>2021年本年收支结余预算数</t>
  </si>
  <si>
    <t>2020年年末滚存结余预计执行数</t>
  </si>
  <si>
    <t>年末滚存结余≥0，小于0请说明</t>
  </si>
  <si>
    <t>2021年年末滚存结余预算数</t>
  </si>
  <si>
    <t>2020年上年结余预计执行数与2019年报年末滚存结余相符</t>
  </si>
  <si>
    <t>上年结余-2019年报年末滚存结余应为0，不等于0请说明</t>
  </si>
  <si>
    <t>2020年上年结余预计执行数-2019年报年末滚存结余相符</t>
  </si>
  <si>
    <t>2021年机关事业单位基本养老保险基金收支预算表</t>
  </si>
  <si>
    <t>社预04表</t>
  </si>
  <si>
    <t>2020年执行数</t>
  </si>
  <si>
    <t>二、转移支出</t>
  </si>
  <si>
    <t xml:space="preserve">    其中：本级财政补助</t>
  </si>
  <si>
    <t>三、其他支出</t>
  </si>
  <si>
    <t>三、利息收入</t>
  </si>
  <si>
    <t>四、转移收入</t>
  </si>
  <si>
    <t>五、其他收入</t>
  </si>
  <si>
    <t>六、本年收入小计</t>
  </si>
  <si>
    <t>四、本年支出小计</t>
  </si>
  <si>
    <t>七、上级补助收入</t>
  </si>
  <si>
    <t>五、补助下级支出</t>
  </si>
  <si>
    <t>八、下级上解收入</t>
  </si>
  <si>
    <t>六、上解上级支出</t>
  </si>
  <si>
    <t>九、本年收入合计</t>
  </si>
  <si>
    <t>七、本年支出合计</t>
  </si>
  <si>
    <t>八、本年收支结余</t>
  </si>
  <si>
    <t>十 、上年结余</t>
  </si>
  <si>
    <t>九、年末滚存结余</t>
  </si>
  <si>
    <t>机关事业养老保险征缴收入参数表</t>
  </si>
  <si>
    <t>同比增长率</t>
  </si>
  <si>
    <t xml:space="preserve">  #机关单位</t>
  </si>
  <si>
    <t xml:space="preserve">  #事业单位</t>
  </si>
  <si>
    <t xml:space="preserve">    1、全额拨款事业单位</t>
  </si>
  <si>
    <t xml:space="preserve">    2、非全额拨款事业单位</t>
  </si>
  <si>
    <t>缴费费率</t>
  </si>
  <si>
    <t xml:space="preserve">  单位</t>
  </si>
  <si>
    <t xml:space="preserve">  个人</t>
  </si>
  <si>
    <t>缴费工资总额(年)</t>
  </si>
  <si>
    <t>合   计</t>
  </si>
  <si>
    <t>小   计</t>
  </si>
  <si>
    <t xml:space="preserve">  1、全额拨款事业单位</t>
  </si>
  <si>
    <t xml:space="preserve">  2、非全额拨款事业单位</t>
  </si>
  <si>
    <t>机关事业养老保险待遇支出参数表</t>
  </si>
  <si>
    <t>下年预算数</t>
  </si>
  <si>
    <t>退休人数</t>
  </si>
  <si>
    <t>机关事业单位合计</t>
  </si>
  <si>
    <t>其中：</t>
  </si>
  <si>
    <t>机关单位</t>
  </si>
  <si>
    <t>事业单位</t>
  </si>
  <si>
    <t>其中：1、全额拨款事业单位</t>
  </si>
  <si>
    <t>2、非全额拨款事业单位</t>
  </si>
  <si>
    <t>养老金支出合计</t>
  </si>
  <si>
    <t xml:space="preserve"> #机关单位</t>
  </si>
  <si>
    <t xml:space="preserve"> #事业单位</t>
  </si>
  <si>
    <t xml:space="preserve">               1、全额拨款事业单位</t>
  </si>
  <si>
    <t xml:space="preserve">               2、非全额拨款事业单位</t>
  </si>
  <si>
    <t>1、全额拨款事业单位</t>
  </si>
  <si>
    <t>（二）补发养老金支出</t>
  </si>
  <si>
    <t>2021年机关养老保险基金预算审核表</t>
  </si>
  <si>
    <t>单位:xxxx</t>
  </si>
  <si>
    <t>基金收入支出及结余情况</t>
  </si>
  <si>
    <t>增长率大于等于0</t>
  </si>
  <si>
    <t>当期征缴收入小计2021年预算数/当期征缴收入小计2020年预计执行数-1</t>
  </si>
  <si>
    <t>若2020年有利息收入的，应大于等于0</t>
  </si>
  <si>
    <t>如果基本养老保险费收入2020年执行数&gt;0,则利息收入2020年执行数&gt;=0</t>
  </si>
  <si>
    <t>若2021年有利息收入的，应大于等于0</t>
  </si>
  <si>
    <t>如果基本养老保险费收入2021年预算数&gt;0,则利息收入2021年预算数&gt;=0</t>
  </si>
  <si>
    <t>2020年投资收益预计执行数</t>
  </si>
  <si>
    <t>大于等于0</t>
  </si>
  <si>
    <t>委托投资收益2020年执行数&gt;=0</t>
  </si>
  <si>
    <t>2021年投资收益预算数</t>
  </si>
  <si>
    <t>委托投资收益2021年预算数&gt;=0</t>
  </si>
  <si>
    <t>2020年其他收入预计执行数</t>
  </si>
  <si>
    <t>应等于0、大于0时请说明</t>
  </si>
  <si>
    <t>其他收入2020年执行数=0</t>
  </si>
  <si>
    <t>其他收入2021年预算数=0</t>
  </si>
  <si>
    <t>2021年参保人数预算增长率情况</t>
  </si>
  <si>
    <t>增长率大于等于0，小于0时请说明</t>
  </si>
  <si>
    <t>平均参保职工人数2021年预算数/平均参保职工人数2020年预计执行数-1&gt;=0或平均参保职工人数同比增长率2021年预算数&gt;=0</t>
  </si>
  <si>
    <t>小于等于2020年参保在职人数，且大于2020年退休人数</t>
  </si>
  <si>
    <t>在职职工参保人数2020年预计执行数&gt;=实际缴费人数2020年预计执行数&gt;退休、退职人员参保人数2020年预计执行数</t>
  </si>
  <si>
    <t>小于等于2021年参保在职人数，且大于2021年退休人数</t>
  </si>
  <si>
    <t>在职职工参保人数2021年预算数&gt;=实际缴费人数2021年预算数&gt;退休、退职人员参保人数2021年预算数</t>
  </si>
  <si>
    <t>2021年人均缴费基数情况</t>
  </si>
  <si>
    <t>大于上年度社平工资的60%</t>
  </si>
  <si>
    <t>单位缴费基数总额2021年预算数&gt;统筹地区社会平均工资额2021年预算数*60%</t>
  </si>
  <si>
    <t>2021年人均缴费基数增长率情况</t>
  </si>
  <si>
    <t>(机关事业单位基本养老保险单位缴费基数总额2021年预算数/机关事业单位基本养老保险实际缴费人数2021年预算数)/(机关事业单位基本养老保险单位缴费基数总额2020年预计执行数/机关事业单位基本养老保险实际缴费人数2019年预计执行数)-1&gt;=0</t>
  </si>
  <si>
    <t>2021年单位费率预算数情况</t>
  </si>
  <si>
    <t>应等于16%</t>
  </si>
  <si>
    <t>单位缴费费率2021年预算数</t>
  </si>
  <si>
    <t>2021年个人费率预算情况</t>
  </si>
  <si>
    <t>应等于8%</t>
  </si>
  <si>
    <t>个人缴费费率2021年预算数</t>
  </si>
  <si>
    <t>2021年当期基本养老金支出增长率</t>
  </si>
  <si>
    <t>增长率大于0，小于等于0请说明</t>
  </si>
  <si>
    <t>当期基本养老金支出2021年预算数/当期基本养老金支出2020年预计执行数-1&gt;=0或当期基本养老金支出同比增长率2021年预算数&gt;0</t>
  </si>
  <si>
    <t>2021年月人均养老金预算数</t>
  </si>
  <si>
    <t>大于等于3000</t>
  </si>
  <si>
    <t>月人均养老金2021年预算数&gt;=3000</t>
  </si>
  <si>
    <t>2021年月人均养老金预算数增长率情况</t>
  </si>
  <si>
    <t>增长率大于等于3.5%</t>
  </si>
  <si>
    <t>月人均养老金2021年预算数/月人均养老金2020年预计执行数-1&gt;=3.5%</t>
  </si>
  <si>
    <t>2021年退休退职人数预算数增长率情况</t>
  </si>
  <si>
    <t>增长率大于0</t>
  </si>
  <si>
    <t>退休人数2021年预算数/退休人数2020年预计执行数-1&gt;=0</t>
  </si>
  <si>
    <t>2020年其他支出预计执行数</t>
  </si>
  <si>
    <t>等于0、大于0时请说明</t>
  </si>
  <si>
    <t>其他支出2020年预计执行数</t>
  </si>
  <si>
    <t>2021年其他支出预算数</t>
  </si>
  <si>
    <t>其他支出2021年预算数</t>
  </si>
  <si>
    <t>2020年当期结余预计执行数</t>
  </si>
  <si>
    <t>本年收支结余2020年预计执行数&gt;=0</t>
  </si>
  <si>
    <t>2021年当期结余预算</t>
  </si>
  <si>
    <t>本年收支结余2021年预算数&gt;=0</t>
  </si>
  <si>
    <t>2020年累计结余预计数</t>
  </si>
  <si>
    <t>年末滚存结余2020年预计执行数&gt;=0</t>
  </si>
  <si>
    <t>2021年累计结余预算数</t>
  </si>
  <si>
    <t>年末滚存结余2021年预算数&gt;=0</t>
  </si>
  <si>
    <t>参数表与基础表数据一致性</t>
  </si>
  <si>
    <t>参数表与基础表数据一致</t>
  </si>
  <si>
    <t>[参数表]平均缴费人数2020年预计执行数=[基础资料表]机关事业单位基本养老保险缴费人数2020年预计执行数</t>
  </si>
  <si>
    <t>[参数表]平均缴费人数2021年预算数=[基础资料表]机关事业单位基本养老保险缴费人数2021年预算数</t>
  </si>
  <si>
    <t>预算数据质量（全省汇总数）</t>
  </si>
  <si>
    <t>（1）2020年上年结余预计执行数</t>
  </si>
  <si>
    <t>与2019年累计结余相等</t>
  </si>
  <si>
    <t>上年结余2020年预计执行数-[2019年报]机关事业（改革）基金年末数</t>
  </si>
  <si>
    <t>（2）2020年补助下级支出</t>
  </si>
  <si>
    <t>与上级补助收入全省汇总数相等</t>
  </si>
  <si>
    <t>补助下级支出2020年预计执行数-上级补助收入2020年预计执行数=0</t>
  </si>
  <si>
    <t>（3）2021年补助下级支出</t>
  </si>
  <si>
    <t>补助下级支出2021年预算数-上级补助收入2021年预算数=0</t>
  </si>
  <si>
    <t>（4）2020年上解上级支出</t>
  </si>
  <si>
    <t>与下级上解收入全省汇总数相等</t>
  </si>
  <si>
    <t>上解上级支出2020年预计执行数-下级上解收入2020年预计执行数=0</t>
  </si>
  <si>
    <t>（5）2021年上解上级支出</t>
  </si>
  <si>
    <t>上解上级支出2021年预算数-下级上解收入2021年预算数=0</t>
  </si>
  <si>
    <t>3.0预算底表与2.3预算数据一致性（省级汇总）</t>
  </si>
  <si>
    <t>（1）2020年基本养老保险费收入预计执行数</t>
  </si>
  <si>
    <t>与2.3预算数据中2020年基本养老保险费收入预计执行数相等</t>
  </si>
  <si>
    <t>（2）2021年基本养老保险费收入预算数</t>
  </si>
  <si>
    <t>与2.3预算数据中2021年基本养老保险费收入预算数相等</t>
  </si>
  <si>
    <t>（3）2020年本年收入小计预计执行数</t>
  </si>
  <si>
    <t>与2.3预算数据中2020年本年收入小计预计执行数相等</t>
  </si>
  <si>
    <t>（4）2021年本年收入小计预算数</t>
  </si>
  <si>
    <t>与2.3预算数据中2021年本年收入小计预算数相等</t>
  </si>
  <si>
    <t>（5）2020年在职职工参保人数预计执行数</t>
  </si>
  <si>
    <t>与2.3预算数据中2020年在职职工参保人数预计执行数相等</t>
  </si>
  <si>
    <t>（6）2021年在职职工参保人数预算数</t>
  </si>
  <si>
    <t>与2.3预算数据中2021年在职职工参保人数预算数相等</t>
  </si>
  <si>
    <t>（7）2020年实际缴费人数预计执行数</t>
  </si>
  <si>
    <t>与2.3预算数据中2020年实际缴费人数预计执行数相等</t>
  </si>
  <si>
    <t>（8）2021年实际缴费人数预算数</t>
  </si>
  <si>
    <t>与2.3预算数据中2021年实际缴费人数预算数相等</t>
  </si>
  <si>
    <t>（9）2020年基本养老金支出预计执行数</t>
  </si>
  <si>
    <t>与2.3预算数据中2020年基本养老金支出预计执行数相等</t>
  </si>
  <si>
    <t>（10）2021年基本养老金支出预算数</t>
  </si>
  <si>
    <t>与2.3预算数据中2021年基本养老金支出预算数相等</t>
  </si>
  <si>
    <t>（11）2020年本年支出小计预计执行数</t>
  </si>
  <si>
    <t>与2.3预算数据中2020年本年支出小计预计执行数相等</t>
  </si>
  <si>
    <t>（12）2021年本年支出小计预算数</t>
  </si>
  <si>
    <t>与2.3预算数据中2021年本年支出小计预算数相等</t>
  </si>
  <si>
    <t>（13）2020年退休、退职人员参保人数预计执行数</t>
  </si>
  <si>
    <t>与2.3预算数据中2020年退休、退职人员参保人数预计执行数相等</t>
  </si>
  <si>
    <t>（14）2021年退休、退职人员参保人数预算数</t>
  </si>
  <si>
    <t>与2.3预算数据中2021年退休、退职人员参保人数预算数相等</t>
  </si>
  <si>
    <t>（15）2020年年末滚存结余预计执行数</t>
  </si>
  <si>
    <t>与2.3预算数据中2020年年末滚存结余预计执行数相等</t>
  </si>
  <si>
    <t>（16）2021年年末滚存结余预算数</t>
  </si>
  <si>
    <t>与2.3预算数据中2021年年末滚存结余预算数相等</t>
  </si>
  <si>
    <t>2021年机关事业养老保险职业年金预算表</t>
  </si>
  <si>
    <t>一、职业年金缴费收入</t>
  </si>
  <si>
    <t>一、职业年金待遇支出</t>
  </si>
  <si>
    <t>二、归集户利息收入</t>
  </si>
  <si>
    <t>三、委托投资收益</t>
  </si>
  <si>
    <t>四、财政做实收入</t>
  </si>
  <si>
    <t>二、其他支出</t>
  </si>
  <si>
    <t>三、转移支出</t>
  </si>
  <si>
    <t>本年收入小计</t>
  </si>
  <si>
    <t>本年支出小计</t>
  </si>
  <si>
    <t>四、补助下级支出</t>
  </si>
  <si>
    <t>五、上解上级支出</t>
  </si>
  <si>
    <t>本年收入合计</t>
  </si>
  <si>
    <t>本年支出合计</t>
  </si>
  <si>
    <t>本年收支结余</t>
  </si>
  <si>
    <t>九、上年结余</t>
  </si>
  <si>
    <t>六、年末滚存结余</t>
  </si>
  <si>
    <t>总      计</t>
  </si>
  <si>
    <t>机关事业养老保险职业年金收入参数表</t>
  </si>
  <si>
    <t>财政记账提前做实</t>
  </si>
  <si>
    <t xml:space="preserve">      1、全额拨款事业单位</t>
  </si>
  <si>
    <t xml:space="preserve">       2、非全额拨款事业单位</t>
  </si>
  <si>
    <t>2.补缴收入</t>
  </si>
  <si>
    <t>机关事业职业年金支出参数表</t>
  </si>
  <si>
    <t>月人均年金支出</t>
  </si>
  <si>
    <t>职业年金支出</t>
  </si>
  <si>
    <t>（一）当年职业年金支出</t>
  </si>
  <si>
    <t>（二）补发职业年金支出</t>
  </si>
  <si>
    <t xml:space="preserve">          1、全额拨款事业单位</t>
  </si>
  <si>
    <t xml:space="preserve">          2、非全额拨款事业单位</t>
  </si>
  <si>
    <t>2021年工伤保险基金收支预算表</t>
  </si>
  <si>
    <t>社预07表</t>
  </si>
  <si>
    <t>单位: 元</t>
  </si>
  <si>
    <t>一、工伤保险费收入</t>
  </si>
  <si>
    <t>一、工伤保险待遇支出</t>
  </si>
  <si>
    <t>　　其中：医疗待遇支出</t>
  </si>
  <si>
    <t>二、劳动能力鉴定支出</t>
  </si>
  <si>
    <t>四、其他收入</t>
  </si>
  <si>
    <t>三、工伤预防费用支出</t>
  </si>
  <si>
    <t>四、其他支出</t>
  </si>
  <si>
    <t>五、本年收入小计</t>
  </si>
  <si>
    <t>五、本年支出小计</t>
  </si>
  <si>
    <t>六、上级补助收入</t>
  </si>
  <si>
    <t>六、补助下级支出</t>
  </si>
  <si>
    <t>七、下级上解收入</t>
  </si>
  <si>
    <t>七、上解上级支出</t>
  </si>
  <si>
    <t>八、本年收入合计</t>
  </si>
  <si>
    <t>八、本年支出合计</t>
  </si>
  <si>
    <t>x</t>
  </si>
  <si>
    <t>九、本年收支结余</t>
  </si>
  <si>
    <t>十、年末滚存结余</t>
  </si>
  <si>
    <t>参保缴费人数上年预计执行数测算表</t>
  </si>
  <si>
    <t>2019年末
执行数</t>
  </si>
  <si>
    <t>2020年前三季度执行数</t>
  </si>
  <si>
    <t>2020年第四季度新增测算数</t>
  </si>
  <si>
    <t>2020年第四季度预计新增数</t>
  </si>
  <si>
    <t>2020年预计
执行数</t>
  </si>
  <si>
    <t>2020年预算数</t>
  </si>
  <si>
    <t>缴费基数总额上年预计执行数测算表</t>
  </si>
  <si>
    <t>近三年前三季度占全年平均比例</t>
  </si>
  <si>
    <t>2020年预计执行数测算数</t>
  </si>
  <si>
    <t>工伤保险收入参数表</t>
  </si>
  <si>
    <t>2015年</t>
  </si>
  <si>
    <t>同比增长额</t>
  </si>
  <si>
    <t>影响因素</t>
  </si>
  <si>
    <t>平均参保人数</t>
  </si>
  <si>
    <t>月人均缴费基数</t>
  </si>
  <si>
    <t>平均费率</t>
  </si>
  <si>
    <t>缴费工资占平均工资的比例</t>
  </si>
  <si>
    <t>收入情况</t>
  </si>
  <si>
    <t>（一）征缴收入</t>
  </si>
  <si>
    <t>⒈当期征缴收入</t>
  </si>
  <si>
    <t>⒉清欠收入</t>
  </si>
  <si>
    <t>⒊预缴收入</t>
  </si>
  <si>
    <t>⒋补缴收入</t>
  </si>
  <si>
    <t>⒌其他征缴收入(含按项目缴费)</t>
  </si>
  <si>
    <t>补充资料:                            1.阶段性减免社保费（减免金额）</t>
  </si>
  <si>
    <t xml:space="preserve">   2.当期征缴收入(减免前计算值)</t>
  </si>
  <si>
    <t xml:space="preserve">   3.收缴率(减免前计算值)</t>
  </si>
  <si>
    <t>工伤支出人数（次）指标上年预计执行数测算表</t>
  </si>
  <si>
    <t>单位：人、次</t>
  </si>
  <si>
    <t>工伤医疗待遇支出</t>
  </si>
  <si>
    <t>一、工伤医疗费用支出</t>
  </si>
  <si>
    <t>1、门诊人次</t>
  </si>
  <si>
    <t>2、住院人次</t>
  </si>
  <si>
    <t>二、工伤康复待遇享受人次</t>
  </si>
  <si>
    <t>三、辅助器具装配人次</t>
  </si>
  <si>
    <t>工亡待遇支出</t>
  </si>
  <si>
    <t>一、供养亲属抚恤金领取人次</t>
  </si>
  <si>
    <t>二、一次性工亡补助金领取人数</t>
  </si>
  <si>
    <t>三、丧葬补助金领取人数</t>
  </si>
  <si>
    <t>伤残待遇支出</t>
  </si>
  <si>
    <t>一、一次性伤残补助金领取人数</t>
  </si>
  <si>
    <t>二、生活护理费领取人次</t>
  </si>
  <si>
    <t>三、伤残津贴领取人次</t>
  </si>
  <si>
    <t>四、一次性医疗补助金领取人数</t>
  </si>
  <si>
    <t>劳动能力鉴定人数</t>
  </si>
  <si>
    <t>工伤支出费用指标上年预计执行数测算表</t>
  </si>
  <si>
    <t>门诊费用</t>
  </si>
  <si>
    <t>住院费用</t>
  </si>
  <si>
    <t>二、工伤康复费用支出</t>
  </si>
  <si>
    <t>三、辅助器具装配费用支出</t>
  </si>
  <si>
    <t>供养亲属抚恤金支出</t>
  </si>
  <si>
    <t>一、一次性伤残补助金支出</t>
  </si>
  <si>
    <t>二、生活护理费支出</t>
  </si>
  <si>
    <t>三、伤残津贴支出</t>
  </si>
  <si>
    <t>四、一次性医疗补助金支出</t>
  </si>
  <si>
    <t>2019年全国人均可支配收入</t>
  </si>
  <si>
    <t>标准（倍）</t>
  </si>
  <si>
    <t>2020年人均支出</t>
  </si>
  <si>
    <t>领取人数上年执行数</t>
  </si>
  <si>
    <t>一次性工亡补助金</t>
  </si>
  <si>
    <t>2020年统筹地区在岗职工月平均工资</t>
  </si>
  <si>
    <t>丧葬补助金</t>
  </si>
  <si>
    <t>工伤保险支出参数表</t>
  </si>
  <si>
    <t>工伤待遇支出</t>
  </si>
  <si>
    <t>㈠门诊费用</t>
  </si>
  <si>
    <t>门诊人次</t>
  </si>
  <si>
    <t>人次</t>
  </si>
  <si>
    <t>次均门诊费用</t>
  </si>
  <si>
    <t>㈡住院费用</t>
  </si>
  <si>
    <t>住院人次</t>
  </si>
  <si>
    <t>次均住院费用</t>
  </si>
  <si>
    <t>二、工伤康复费用</t>
  </si>
  <si>
    <t>㈠工伤康复待遇享受人次</t>
  </si>
  <si>
    <t>㈡次均康复费用</t>
  </si>
  <si>
    <t>三、辅助器具费用</t>
  </si>
  <si>
    <t>㈠装配人次</t>
  </si>
  <si>
    <t>㈡次均装配费用</t>
  </si>
  <si>
    <t>四、其他医疗待遇支出</t>
  </si>
  <si>
    <t>一、供养亲属抚恤金</t>
  </si>
  <si>
    <t>㈠领取人次</t>
  </si>
  <si>
    <t>㈡次均领取金额</t>
  </si>
  <si>
    <t>二、一次性工亡补助金</t>
  </si>
  <si>
    <t>㈠领取人数</t>
  </si>
  <si>
    <t>㈡人均领取金额</t>
  </si>
  <si>
    <t>三、丧葬补助金</t>
  </si>
  <si>
    <t>一、一次性伤残补助金</t>
  </si>
  <si>
    <t>㈡次均领取费用</t>
  </si>
  <si>
    <t>四、一次性医疗补助金</t>
  </si>
  <si>
    <t>劳动能力鉴定费</t>
  </si>
  <si>
    <t>一、劳动能力鉴定费</t>
  </si>
  <si>
    <t>㈠鉴定人数</t>
  </si>
  <si>
    <t>㈡鉴定费支付标准</t>
  </si>
  <si>
    <t>工伤预防费用支出</t>
  </si>
  <si>
    <t>一、工伤预防宣传费支出</t>
  </si>
  <si>
    <t>二、工伤预防培训费支出</t>
  </si>
  <si>
    <t>工伤保险基金预算平衡情况表</t>
  </si>
  <si>
    <t>本年收支缺口</t>
  </si>
  <si>
    <t>其中：储备金</t>
  </si>
  <si>
    <t>工伤保险基金预算调整情况表</t>
  </si>
  <si>
    <t>单位：元，%</t>
  </si>
  <si>
    <t>2021年工伤保险基金预算审核表</t>
  </si>
  <si>
    <t>2020年保费收入变化情况</t>
  </si>
  <si>
    <t>预算同比增长率0%～30%</t>
  </si>
  <si>
    <t>[(2020年工伤保险费收入预计执行数+2020年阶段性减免社保费减免金额）/2019年工伤保险征缴收入执行数]-1</t>
  </si>
  <si>
    <t>2021年保费收入变化情况</t>
  </si>
  <si>
    <t>[2021年工伤保险费收入预算数/(2020年工伤保险费收入预计执行数+2020年阶段性减免社保费减免金额)]-1</t>
  </si>
  <si>
    <t>平均缴费人数变化情况</t>
  </si>
  <si>
    <t>预算同比增长率0%～20%</t>
  </si>
  <si>
    <t>2021年预算任务&gt;=工伤收入参数表2021ys23表&gt;=O7</t>
  </si>
  <si>
    <t>月人均缴费基数变化情况</t>
  </si>
  <si>
    <t>预算同比增长率3%～30%</t>
  </si>
  <si>
    <t>2021年预算任务&gt;=工伤收入参数表2021ys23表&gt;=O9</t>
  </si>
  <si>
    <t>平均费率变化情况</t>
  </si>
  <si>
    <t>基本保持稳定，增减幅度-10%～10%</t>
  </si>
  <si>
    <t>2021年预算任务&gt;=工伤收入参数表2021ys23表&gt;=O11</t>
  </si>
  <si>
    <t>（1）2020年平均费率预计执行数</t>
  </si>
  <si>
    <t>0.4%～2%左右</t>
  </si>
  <si>
    <t>2021年预算任务&gt;=工伤收入参数表2021ys23表&gt;=F11</t>
  </si>
  <si>
    <t>（2）2021年平均费率预算数</t>
  </si>
  <si>
    <t>2021年预算任务&gt;=工伤收入参数表2021ys23表&gt;=M11</t>
  </si>
  <si>
    <t>2020年收缴率预计执行数合理性</t>
  </si>
  <si>
    <t>90%～100%</t>
  </si>
  <si>
    <t>2021年预算任务&gt;=工伤收入参数表2021ys23表&gt;=F10</t>
  </si>
  <si>
    <t>2021年收缴率预算数合理性</t>
  </si>
  <si>
    <t>2021年预算任务&gt;=工伤收入参数表2021ys23表&gt;=M10</t>
  </si>
  <si>
    <t>2020年基金收益率预计执行数合理性</t>
  </si>
  <si>
    <t>大于3个月整存利率1.1%（上浮利率1.35%）</t>
  </si>
  <si>
    <t>2020年利息收入预计执行数*2/(2020年上年结余数+2020年末滚存结余预计执行数)</t>
  </si>
  <si>
    <t>2021年基金收益率预算数合理性</t>
  </si>
  <si>
    <t>2021年利息收入预算数*2/(2020年末滚存结余预计执行数+2021年末滚存结余预算数)</t>
  </si>
  <si>
    <t>（1）2020年利息收入预计执行数</t>
  </si>
  <si>
    <t>大于0</t>
  </si>
  <si>
    <t>2021年预算任务&gt;=工伤收支总表2021ys14表&gt;=B7</t>
  </si>
  <si>
    <t>（2）2021年利息收入预算数</t>
  </si>
  <si>
    <t>2021年预算任务&gt;=工伤收支总表2021ys14表&gt;=C7</t>
  </si>
  <si>
    <t>财政补贴收入变化情况</t>
  </si>
  <si>
    <t>预算同比增长率0～20%</t>
  </si>
  <si>
    <t>2021年财政补贴收入预算数/2020年财政补贴收入预计执行数-1</t>
  </si>
  <si>
    <t>（1）2020年财政补贴收入预计执行数</t>
  </si>
  <si>
    <t>大于或等于0</t>
  </si>
  <si>
    <t>2021年预算任务&gt;=工伤收支总表2021ys14表&gt;=B8</t>
  </si>
  <si>
    <t>（2）2021年财政补贴收入预算数</t>
  </si>
  <si>
    <t>2021年预算任务&gt;=工伤收支总表2021ys14表&gt;=C8</t>
  </si>
  <si>
    <t>2020年其他收入预计执行数合理性</t>
  </si>
  <si>
    <t>高于征缴收入0.01%以上非滞纳金收入需说明</t>
  </si>
  <si>
    <t>2020年其他收入预计执行数/(2020年工伤保险费收入预计执行数+2020年阶段性减免社保费减免金额)</t>
  </si>
  <si>
    <t>2021年其他收入预算数合理性</t>
  </si>
  <si>
    <t>2021年其他收入预算数/2021年工伤保险费收入预算数</t>
  </si>
  <si>
    <t>（1）2020年其他收入预计执行数</t>
  </si>
  <si>
    <t>2021年预算任务&gt;=工伤收支总表2021ys14表&gt;=B10</t>
  </si>
  <si>
    <t>（2）2021年其他收入预算数</t>
  </si>
  <si>
    <t>2021年预算任务&gt;=工伤收支总表2021ys14表&gt;=C10</t>
  </si>
  <si>
    <t>基金支出情况</t>
  </si>
  <si>
    <t>2020年工伤保险待遇支出变化情况</t>
  </si>
  <si>
    <t>预算同比增长率0～40%</t>
  </si>
  <si>
    <t>2020年工伤保险待遇支出预计执行/2019年工伤保险待遇支出执行数-1</t>
  </si>
  <si>
    <t>2021年工伤保险待遇支出变化情况</t>
  </si>
  <si>
    <t>2021年工伤保险待遇支出预算数/2021年工伤保险待遇支出预计执行数-1</t>
  </si>
  <si>
    <t>享受工伤保险待遇全年累计人数变化情况</t>
  </si>
  <si>
    <t>2021年待遇人数预算数/2020年待遇人数预计执行数-1</t>
  </si>
  <si>
    <t>人均工伤保险待遇支出变化情况</t>
  </si>
  <si>
    <t>预算同比增长率0～30%</t>
  </si>
  <si>
    <t>2021年人均工伤保险待遇支出预算数/2020年人均工伤保险待遇支出预计执行数-1</t>
  </si>
  <si>
    <t>（1）2020年人均工伤保险待遇支出预计执行数</t>
  </si>
  <si>
    <t>标准合理性(与全国平均标准偏差率不超过200%)</t>
  </si>
  <si>
    <t>2020年工伤保险待遇支出预计执行数/2020年待遇人数预计执行数</t>
  </si>
  <si>
    <t>（2）2021年人均工伤保险待遇支出预算数</t>
  </si>
  <si>
    <t>2021年工伤保险待遇支出预算数/2021年待遇人数预算数</t>
  </si>
  <si>
    <t>工伤医疗待遇支出变化情况</t>
  </si>
  <si>
    <t>2021年预算任务&gt;=工伤支出参数表2021ys24表&gt;=O20</t>
  </si>
  <si>
    <t>次均住院费用预算增长情况</t>
  </si>
  <si>
    <t>2021年预算任务&gt;=工伤支出参数表2021ys24表&gt;=O12</t>
  </si>
  <si>
    <t>（1）2020年次均住院支出预计执行数</t>
  </si>
  <si>
    <t>2021年预算任务&gt;=工伤支出参数表2021ys24表&gt;=F12</t>
  </si>
  <si>
    <t>（2）2021年次均住院支出预算数</t>
  </si>
  <si>
    <t>2021年预算任务&gt;=工伤支出参数表2021ys24表&gt;=M12</t>
  </si>
  <si>
    <t>次均门诊费用预算增长情况</t>
  </si>
  <si>
    <t>2021年预算任务&gt;=工伤支出参数表2021ys24表&gt;=O9</t>
  </si>
  <si>
    <t>（1）2020年次均门诊支出预计执行数</t>
  </si>
  <si>
    <t>2021年预算任务&gt;=工伤支出参数表2021ys24表&gt;=F9</t>
  </si>
  <si>
    <t>（2）2021年次均门诊支出预算数</t>
  </si>
  <si>
    <t>2021年预算任务&gt;=工伤支出参数表2021ys24表&gt;=M9</t>
  </si>
  <si>
    <t>工亡待遇支出变化情况</t>
  </si>
  <si>
    <t>2021年预算任务&gt;=工伤支出参数表2021ys24表&gt;=O30</t>
  </si>
  <si>
    <t>次均供养亲属抚恤金变化情况</t>
  </si>
  <si>
    <t>2021年预算任务&gt;=工伤支出参数表2021ys24表&gt;=O23</t>
  </si>
  <si>
    <t>（1）2020年次均供养亲属抚恤金预计执行数</t>
  </si>
  <si>
    <t>2021年预算任务&gt;=工伤支出参数表2021ys24表&gt;=F23</t>
  </si>
  <si>
    <t>（2）2021年次均供养亲属抚恤金预算数</t>
  </si>
  <si>
    <t>2021年预算任务&gt;=工伤支出参数表2021ys24表&gt;=M23</t>
  </si>
  <si>
    <t>人均工亡补助金变化情况</t>
  </si>
  <si>
    <t>2021年预算任务&gt;=工伤支出参数表2021ys24表&gt;=O26</t>
  </si>
  <si>
    <t>（1）2020年人均一次性工亡补助金预计执行数</t>
  </si>
  <si>
    <t>标准合理性(与全国平均标准偏差率不超过50%)</t>
  </si>
  <si>
    <t>2021年预算任务&gt;=工伤支出参数表2021ys24表&gt;=F26</t>
  </si>
  <si>
    <t>（2）2021年人均一次性工亡补助金预算数</t>
  </si>
  <si>
    <t>2021年预算任务&gt;=工伤支出参数表2021ys24表&gt;=M26</t>
  </si>
  <si>
    <t>伤残待遇支出变化情况</t>
  </si>
  <si>
    <t>2021年预算任务&gt;=工伤支出参数表2021ys24表&gt;=O43</t>
  </si>
  <si>
    <t>次均一次性伤残补助金变化情况</t>
  </si>
  <si>
    <t>2021年预算任务&gt;=工伤支出参数表2021ys24表&gt;=O33</t>
  </si>
  <si>
    <t>（1）2020年次均一次性伤残补助金预计执行数</t>
  </si>
  <si>
    <t>2021年预算任务&gt;=工伤支出参数表2021ys24表&gt;=F33</t>
  </si>
  <si>
    <t>（2）2021年次均一次性伤残补助金费预算数</t>
  </si>
  <si>
    <t>2021年预算任务&gt;=工伤支出参数表2021ys24表&gt;=M33</t>
  </si>
  <si>
    <t>次均伤残津贴变化情况</t>
  </si>
  <si>
    <t>2021年预算任务&gt;=工伤支出参数表2021ys24表&gt;=O39</t>
  </si>
  <si>
    <t>（1）2020年次均伤残津贴预计执行数</t>
  </si>
  <si>
    <t>2021年预算任务&gt;=工伤支出参数表2021ys24表&gt;=F39</t>
  </si>
  <si>
    <t>（2）2021年次均伤残津贴预算数</t>
  </si>
  <si>
    <t>2021年预算任务&gt;=工伤支出参数表2021s24表&gt;=M39</t>
  </si>
  <si>
    <t>劳动能力鉴定费支出变化情况</t>
  </si>
  <si>
    <t>2021年预算任务&gt;=工伤支出参数表2021ys24表&gt;=O44</t>
  </si>
  <si>
    <t>工伤预防费支出变化情况</t>
  </si>
  <si>
    <t>2021年预算任务&gt;=工伤支出参数表2021ys24表&gt;=O49</t>
  </si>
  <si>
    <t>（1）2020年工伤预防费支出预算数</t>
  </si>
  <si>
    <t>高于2020年征缴收入（含2020年阶段性减免社保费减免金额）3%以上需说明</t>
  </si>
  <si>
    <t>2021年预算任务&gt;=工伤支出参数表2021ys24表&gt;=M49</t>
  </si>
  <si>
    <t>其他支出变化情况</t>
  </si>
  <si>
    <t>2021年其他支出预算数/2020年其他支出预计执行数-1</t>
  </si>
  <si>
    <t>（1）2020年其他支出预计执行数</t>
  </si>
  <si>
    <t>不等于0需说明</t>
  </si>
  <si>
    <t>2021年预算任务&gt;=工伤收支总表2021ys14表&gt;=E11</t>
  </si>
  <si>
    <t>（2）2021年其他支出预算数</t>
  </si>
  <si>
    <t>2021年预算任务&gt;=工伤收支总表2021ys14表&gt;=F11</t>
  </si>
  <si>
    <t>基金结余</t>
  </si>
  <si>
    <t>2020年收支结余预计执行数</t>
  </si>
  <si>
    <t>原则上大于等于0</t>
  </si>
  <si>
    <t>2021年预算任务&gt;=工伤收支总表2021ys14表&gt;=E16</t>
  </si>
  <si>
    <t>2021年收支结余预算数</t>
  </si>
  <si>
    <t>2021年预算任务&gt;=工伤收支总表2021ys14表&gt;=F16</t>
  </si>
  <si>
    <t>2020年末滚存结余预计执行数</t>
  </si>
  <si>
    <t>2021年预算任务&gt;=工伤收支总表2021ys14表&gt;=E17</t>
  </si>
  <si>
    <t>2021年末滚存结余预算数</t>
  </si>
  <si>
    <t>2021年预算任务&gt;=工伤收支总表2021ys14表&gt;=F17</t>
  </si>
  <si>
    <t>上解下拨数据</t>
  </si>
  <si>
    <t>2020年补助下级支出-上级补助收入</t>
  </si>
  <si>
    <t>全省汇总数等于0</t>
  </si>
  <si>
    <t>2020年补助下级支出预计执行数-2020年上级补助收入预计执行数</t>
  </si>
  <si>
    <t>2021年补助下级支出-上级补助收入</t>
  </si>
  <si>
    <t>2021年补助下级支出预算数-2021年上级补助收入预算数</t>
  </si>
  <si>
    <t>2020年上解上级支出-下级上解收入</t>
  </si>
  <si>
    <t>2020年上解上级支出预计执行数-2020年下级上解收入预计执行数</t>
  </si>
  <si>
    <t>2021年上解上级支出-下级上解收入</t>
  </si>
  <si>
    <t>2021年上解上级支出预算数-2021年下级上解收入预算数</t>
  </si>
  <si>
    <t>数据一致性及完整性</t>
  </si>
  <si>
    <t>2020年上年结余数与2019年末滚存结余决算数</t>
  </si>
  <si>
    <t>全省汇总数据一致。</t>
  </si>
  <si>
    <t>数据一致性（3.0版与2.3版数据校核）</t>
  </si>
  <si>
    <t>（1）2020年工伤保险收入合计预计执行数</t>
  </si>
  <si>
    <t>（2）2021年工伤保险收入合计预算数</t>
  </si>
  <si>
    <t>（3）2020年工伤保险支出合计预计执行数</t>
  </si>
  <si>
    <t>（4）2021年工伤保险支出合计预算数</t>
  </si>
  <si>
    <t>（5）2020年上年结余数</t>
  </si>
  <si>
    <t>（6）2020年末滚存结余数</t>
  </si>
  <si>
    <t>（7）2021年末滚存结余数</t>
  </si>
  <si>
    <t>（8）2020年缴费基数工资总额预计执行数</t>
  </si>
  <si>
    <t>（9）2021年缴费基数工资总额预算数</t>
  </si>
  <si>
    <t>（10）2020年平均参保人数预计执行数</t>
  </si>
  <si>
    <t>（11）2021年平均参保人数预算数</t>
  </si>
  <si>
    <t>数据完整性及修正指标合理性</t>
  </si>
  <si>
    <t>（1）平均缴费人数综合增幅偏离度</t>
  </si>
  <si>
    <t>该指标2021年预算数同比增长率合理范围应在中短期增长率区间范围上下各浮动10个百分点。</t>
  </si>
  <si>
    <t>（2）月人均缴费基数综合增幅偏离度</t>
  </si>
  <si>
    <t>（3）次均工伤住院费用支出综合增幅偏离度</t>
  </si>
  <si>
    <t>（4）一次性工亡补助金支出综合增幅偏离度</t>
  </si>
  <si>
    <t>（5）次均伤残津贴支出综合增幅偏离度</t>
  </si>
  <si>
    <t>2021年基本养老保险基础资料表</t>
  </si>
  <si>
    <t>编制单位:</t>
  </si>
  <si>
    <t>社预附01表</t>
  </si>
  <si>
    <t>一、企业职工基本养老保险</t>
  </si>
  <si>
    <t xml:space="preserve">   （1）上年末累计欠费</t>
  </si>
  <si>
    <t xml:space="preserve">  （一）参保人数</t>
  </si>
  <si>
    <t xml:space="preserve">    （2）本年补缴以前年度欠费</t>
  </si>
  <si>
    <t xml:space="preserve">    1.在职职工</t>
  </si>
  <si>
    <t xml:space="preserve">   （3）本年新增欠费</t>
  </si>
  <si>
    <t xml:space="preserve">     其中：个人身份参保</t>
  </si>
  <si>
    <t xml:space="preserve">       （4）年末累计欠费</t>
  </si>
  <si>
    <t xml:space="preserve">    2.离休人员</t>
  </si>
  <si>
    <t>3.本年预缴以后年度基本养老保险费</t>
  </si>
  <si>
    <t xml:space="preserve">    3.退休退职人员</t>
  </si>
  <si>
    <t>4.一次性补缴以前年度基本养老保险费</t>
  </si>
  <si>
    <t xml:space="preserve">   （1）当年新增退休退职人员</t>
  </si>
  <si>
    <t>二、城乡居民基本养老保险</t>
  </si>
  <si>
    <t xml:space="preserve">   （2）当年死亡退休退职人员</t>
  </si>
  <si>
    <t>(一)16－59周岁参保缴费人数</t>
  </si>
  <si>
    <t xml:space="preserve">  （二）缴费人数</t>
  </si>
  <si>
    <t>（二）实际领取待遇人员</t>
  </si>
  <si>
    <t>其中：个人身份缴费</t>
  </si>
  <si>
    <t>（三）人均缴费水平</t>
  </si>
  <si>
    <t>元/年</t>
  </si>
  <si>
    <t xml:space="preserve">  （三）缴费基数总额</t>
  </si>
  <si>
    <t>（四）人均财政对缴费补贴水平</t>
  </si>
  <si>
    <t>　　  1.单位</t>
  </si>
  <si>
    <t>三、机关事业单位基本养老保险</t>
  </si>
  <si>
    <t>　　  2.个人</t>
  </si>
  <si>
    <t xml:space="preserve">   (一)参保人数</t>
  </si>
  <si>
    <t>其中：个人身份缴费基数总额</t>
  </si>
  <si>
    <t xml:space="preserve">       1.在职职工</t>
  </si>
  <si>
    <t xml:space="preserve">  （四）缴费率</t>
  </si>
  <si>
    <t xml:space="preserve">       2.退休、退职人员</t>
  </si>
  <si>
    <t xml:space="preserve">     1.单位缴费费率</t>
  </si>
  <si>
    <t xml:space="preserve">   (二)缴费人数</t>
  </si>
  <si>
    <t xml:space="preserve">     2.职工个人缴费费率</t>
  </si>
  <si>
    <t xml:space="preserve">   (三)缴费基数总额</t>
  </si>
  <si>
    <t xml:space="preserve">      3.以个人身份参保缴费费率</t>
  </si>
  <si>
    <t xml:space="preserve">        1.单位</t>
  </si>
  <si>
    <t xml:space="preserve">  （五）人均缴费工资基数</t>
  </si>
  <si>
    <t xml:space="preserve">        2.个人</t>
  </si>
  <si>
    <t xml:space="preserve">  (六)保险费缴纳情况</t>
  </si>
  <si>
    <t xml:space="preserve">   (四)缴费率</t>
  </si>
  <si>
    <t xml:space="preserve">     1.缴纳当年基本养老保险费</t>
  </si>
  <si>
    <t xml:space="preserve">     2.欠费情况</t>
  </si>
  <si>
    <t>四、统筹地区职工平均工资</t>
  </si>
  <si>
    <t>2021年工伤保险基础资料表</t>
  </si>
  <si>
    <t>社预附03表</t>
  </si>
  <si>
    <t>项               目</t>
  </si>
  <si>
    <t>项            目</t>
  </si>
  <si>
    <t>一、失业保险</t>
  </si>
  <si>
    <t xml:space="preserve">  (八)享受稳定岗位补贴企业参加失业保险人数</t>
  </si>
  <si>
    <t xml:space="preserve">  (一)参保人数</t>
  </si>
  <si>
    <t xml:space="preserve"> （九）享受技能补贴人数</t>
  </si>
  <si>
    <t xml:space="preserve">   其中;农民合同制工人参保人数</t>
  </si>
  <si>
    <t>二、工伤保险</t>
  </si>
  <si>
    <t xml:space="preserve">  (二)实际缴费人数</t>
  </si>
  <si>
    <t xml:space="preserve">  (三)缴费基数总额</t>
  </si>
  <si>
    <t>?</t>
  </si>
  <si>
    <t xml:space="preserve">  (二)缴费人数</t>
  </si>
  <si>
    <t xml:space="preserve">      1.单位</t>
  </si>
  <si>
    <t xml:space="preserve">      2.个人</t>
  </si>
  <si>
    <t xml:space="preserve">  (四)缴费费率</t>
  </si>
  <si>
    <t xml:space="preserve">  (五)人均缴费工资基数</t>
  </si>
  <si>
    <t xml:space="preserve">  (六)缴纳当年工伤保险费</t>
  </si>
  <si>
    <t xml:space="preserve">  (六)全年领取失业保险金人数</t>
  </si>
  <si>
    <t>其中：按缴费基数缴纳的工伤保险费</t>
  </si>
  <si>
    <t xml:space="preserve">  (七)代缴医疗保险人月数</t>
  </si>
  <si>
    <t>人月</t>
  </si>
  <si>
    <t xml:space="preserve">  (七)享受工伤保险待遇全年累计人数</t>
  </si>
</sst>
</file>

<file path=xl/styles.xml><?xml version="1.0" encoding="utf-8"?>
<styleSheet xmlns="http://schemas.openxmlformats.org/spreadsheetml/2006/main">
  <numFmts count="13">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0.00;;"/>
    <numFmt numFmtId="177" formatCode="#,##0.00_ ;\-#,##0.00"/>
    <numFmt numFmtId="178" formatCode="#,##0_ ;\-#,##0"/>
    <numFmt numFmtId="179" formatCode="#,##0.0000_ ;\-#,##0.0000"/>
    <numFmt numFmtId="180" formatCode="0.00%;\-0.00%"/>
    <numFmt numFmtId="181" formatCode="0.000000000000000000000000000000%;\-0.000000000000000000000000000000%"/>
    <numFmt numFmtId="182" formatCode="#,##0_ ;\-#,##0;;"/>
    <numFmt numFmtId="183" formatCode="0.00_ ;\-0.00"/>
    <numFmt numFmtId="184" formatCode="0%;\-0%"/>
  </numFmts>
  <fonts count="66">
    <font>
      <sz val="11"/>
      <color theme="1"/>
      <name val="??"/>
      <charset val="134"/>
      <scheme val="minor"/>
    </font>
    <font>
      <sz val="8"/>
      <name val="Arial"/>
      <charset val="134"/>
    </font>
    <font>
      <sz val="20"/>
      <color indexed="8"/>
      <name val="宋体"/>
      <charset val="1"/>
    </font>
    <font>
      <b/>
      <sz val="20"/>
      <color indexed="8"/>
      <name val="宋体"/>
      <charset val="1"/>
    </font>
    <font>
      <sz val="8"/>
      <color indexed="8"/>
      <name val="宋体"/>
      <charset val="1"/>
    </font>
    <font>
      <sz val="8"/>
      <color indexed="8"/>
      <name val="Arial"/>
      <charset val="1"/>
    </font>
    <font>
      <sz val="23"/>
      <color indexed="8"/>
      <name val="宋体"/>
      <charset val="1"/>
    </font>
    <font>
      <b/>
      <sz val="23"/>
      <color indexed="8"/>
      <name val="宋体"/>
      <charset val="1"/>
    </font>
    <font>
      <sz val="10"/>
      <color indexed="8"/>
      <name val="宋体"/>
      <charset val="1"/>
    </font>
    <font>
      <sz val="11"/>
      <color indexed="8"/>
      <name val="宋体"/>
      <charset val="1"/>
    </font>
    <font>
      <sz val="11"/>
      <color indexed="8"/>
      <name val="Arial"/>
      <charset val="1"/>
    </font>
    <font>
      <sz val="10"/>
      <color indexed="8"/>
      <name val="楷体"/>
      <charset val="1"/>
    </font>
    <font>
      <b/>
      <sz val="18"/>
      <color indexed="8"/>
      <name val="宋体"/>
      <charset val="1"/>
    </font>
    <font>
      <b/>
      <sz val="18"/>
      <color indexed="8"/>
      <name val="新宋体"/>
      <charset val="1"/>
    </font>
    <font>
      <b/>
      <sz val="10"/>
      <color indexed="8"/>
      <name val="宋体"/>
      <charset val="1"/>
    </font>
    <font>
      <b/>
      <sz val="23"/>
      <color indexed="8"/>
      <name val="微软雅黑"/>
      <charset val="1"/>
    </font>
    <font>
      <sz val="23"/>
      <color indexed="8"/>
      <name val="Arial"/>
      <charset val="1"/>
    </font>
    <font>
      <sz val="9"/>
      <color indexed="8"/>
      <name val="Arial"/>
      <charset val="1"/>
    </font>
    <font>
      <sz val="10"/>
      <color indexed="8"/>
      <name val="Arial"/>
      <charset val="1"/>
    </font>
    <font>
      <sz val="8"/>
      <name val="Arial"/>
      <charset val="1"/>
    </font>
    <font>
      <b/>
      <sz val="25"/>
      <color indexed="8"/>
      <name val="微软雅黑"/>
      <charset val="1"/>
    </font>
    <font>
      <sz val="25"/>
      <color indexed="8"/>
      <name val="Arial"/>
      <charset val="1"/>
    </font>
    <font>
      <sz val="10"/>
      <color indexed="58"/>
      <name val="宋体"/>
      <charset val="1"/>
    </font>
    <font>
      <b/>
      <sz val="25"/>
      <color indexed="8"/>
      <name val="宋体"/>
      <charset val="1"/>
    </font>
    <font>
      <b/>
      <sz val="21"/>
      <color indexed="8"/>
      <name val="宋体"/>
      <charset val="1"/>
    </font>
    <font>
      <b/>
      <sz val="27"/>
      <color indexed="8"/>
      <name val="微软雅黑"/>
      <charset val="1"/>
    </font>
    <font>
      <sz val="11"/>
      <color indexed="8"/>
      <name val="Times New Roman"/>
      <charset val="1"/>
    </font>
    <font>
      <sz val="12"/>
      <color indexed="8"/>
      <name val="宋体"/>
      <charset val="1"/>
    </font>
    <font>
      <sz val="24"/>
      <color indexed="8"/>
      <name val="黑体"/>
      <charset val="1"/>
    </font>
    <font>
      <b/>
      <sz val="9"/>
      <color indexed="8"/>
      <name val="宋体"/>
      <charset val="1"/>
    </font>
    <font>
      <b/>
      <sz val="10"/>
      <color indexed="8"/>
      <name val="Arial"/>
      <charset val="1"/>
    </font>
    <font>
      <sz val="14"/>
      <color indexed="8"/>
      <name val="宋体"/>
      <charset val="1"/>
    </font>
    <font>
      <b/>
      <sz val="30"/>
      <color indexed="8"/>
      <name val="微软雅黑"/>
      <charset val="1"/>
    </font>
    <font>
      <sz val="8"/>
      <color indexed="12"/>
      <name val="Arial"/>
      <charset val="1"/>
    </font>
    <font>
      <sz val="9"/>
      <color indexed="8"/>
      <name val="宋体"/>
      <charset val="1"/>
    </font>
    <font>
      <sz val="23"/>
      <color indexed="8"/>
      <name val="微软雅黑"/>
      <charset val="1"/>
    </font>
    <font>
      <sz val="20"/>
      <color indexed="8"/>
      <name val="黑体"/>
      <charset val="1"/>
    </font>
    <font>
      <sz val="7"/>
      <color indexed="8"/>
      <name val="宋体"/>
      <charset val="1"/>
    </font>
    <font>
      <b/>
      <sz val="7"/>
      <color indexed="8"/>
      <name val="宋体"/>
      <charset val="1"/>
    </font>
    <font>
      <sz val="25"/>
      <color indexed="8"/>
      <name val="宋体"/>
      <charset val="1"/>
    </font>
    <font>
      <sz val="6"/>
      <color indexed="8"/>
      <name val="宋体"/>
      <charset val="1"/>
    </font>
    <font>
      <sz val="25"/>
      <name val="Arial"/>
      <charset val="1"/>
    </font>
    <font>
      <sz val="12"/>
      <color indexed="8"/>
      <name val="Arial"/>
      <charset val="1"/>
    </font>
    <font>
      <sz val="27"/>
      <color indexed="8"/>
      <name val="微软雅黑"/>
      <charset val="1"/>
    </font>
    <font>
      <sz val="25"/>
      <color indexed="8"/>
      <name val="微软雅黑"/>
      <charset val="1"/>
    </font>
    <font>
      <sz val="10"/>
      <color indexed="8"/>
      <name val="Times New Roman"/>
      <charset val="1"/>
    </font>
    <font>
      <sz val="11"/>
      <color theme="1"/>
      <name val="??"/>
      <charset val="134"/>
      <scheme val="minor"/>
    </font>
    <font>
      <sz val="11"/>
      <color theme="1"/>
      <name val="??"/>
      <charset val="0"/>
      <scheme val="minor"/>
    </font>
    <font>
      <b/>
      <sz val="11"/>
      <color rgb="FFFFFFFF"/>
      <name val="??"/>
      <charset val="0"/>
      <scheme val="minor"/>
    </font>
    <font>
      <b/>
      <sz val="13"/>
      <color theme="3"/>
      <name val="??"/>
      <charset val="134"/>
      <scheme val="minor"/>
    </font>
    <font>
      <sz val="11"/>
      <color rgb="FFFF0000"/>
      <name val="??"/>
      <charset val="0"/>
      <scheme val="minor"/>
    </font>
    <font>
      <i/>
      <sz val="11"/>
      <color rgb="FF7F7F7F"/>
      <name val="??"/>
      <charset val="0"/>
      <scheme val="minor"/>
    </font>
    <font>
      <b/>
      <sz val="11"/>
      <color theme="3"/>
      <name val="??"/>
      <charset val="134"/>
      <scheme val="minor"/>
    </font>
    <font>
      <u/>
      <sz val="11"/>
      <color rgb="FF800080"/>
      <name val="??"/>
      <charset val="0"/>
      <scheme val="minor"/>
    </font>
    <font>
      <sz val="11"/>
      <color rgb="FF9C0006"/>
      <name val="??"/>
      <charset val="0"/>
      <scheme val="minor"/>
    </font>
    <font>
      <sz val="11"/>
      <color theme="0"/>
      <name val="??"/>
      <charset val="0"/>
      <scheme val="minor"/>
    </font>
    <font>
      <b/>
      <sz val="11"/>
      <color rgb="FF3F3F3F"/>
      <name val="??"/>
      <charset val="0"/>
      <scheme val="minor"/>
    </font>
    <font>
      <b/>
      <sz val="15"/>
      <color theme="3"/>
      <name val="??"/>
      <charset val="134"/>
      <scheme val="minor"/>
    </font>
    <font>
      <b/>
      <sz val="11"/>
      <color theme="1"/>
      <name val="??"/>
      <charset val="0"/>
      <scheme val="minor"/>
    </font>
    <font>
      <b/>
      <sz val="18"/>
      <color theme="3"/>
      <name val="??"/>
      <charset val="134"/>
      <scheme val="minor"/>
    </font>
    <font>
      <u/>
      <sz val="11"/>
      <color rgb="FF0000FF"/>
      <name val="??"/>
      <charset val="0"/>
      <scheme val="minor"/>
    </font>
    <font>
      <sz val="11"/>
      <color rgb="FF9C6500"/>
      <name val="??"/>
      <charset val="0"/>
      <scheme val="minor"/>
    </font>
    <font>
      <sz val="11"/>
      <color rgb="FF3F3F76"/>
      <name val="??"/>
      <charset val="0"/>
      <scheme val="minor"/>
    </font>
    <font>
      <sz val="11"/>
      <color rgb="FF006100"/>
      <name val="??"/>
      <charset val="0"/>
      <scheme val="minor"/>
    </font>
    <font>
      <sz val="11"/>
      <color rgb="FFFA7D00"/>
      <name val="??"/>
      <charset val="0"/>
      <scheme val="minor"/>
    </font>
    <font>
      <b/>
      <sz val="11"/>
      <color rgb="FFFA7D00"/>
      <name val="??"/>
      <charset val="0"/>
      <scheme val="minor"/>
    </font>
  </fonts>
  <fills count="39">
    <fill>
      <patternFill patternType="none"/>
    </fill>
    <fill>
      <patternFill patternType="gray125"/>
    </fill>
    <fill>
      <patternFill patternType="solid">
        <fgColor indexed="9"/>
        <bgColor indexed="64"/>
      </patternFill>
    </fill>
    <fill>
      <patternFill patternType="solid">
        <fgColor rgb="FF80FFFF"/>
        <bgColor indexed="64"/>
      </patternFill>
    </fill>
    <fill>
      <patternFill patternType="solid">
        <fgColor indexed="60"/>
        <bgColor indexed="64"/>
      </patternFill>
    </fill>
    <fill>
      <patternFill patternType="solid">
        <fgColor rgb="FFFFFF80"/>
        <bgColor indexed="64"/>
      </patternFill>
    </fill>
    <fill>
      <patternFill patternType="solid">
        <fgColor rgb="FFFFFF99"/>
        <bgColor indexed="64"/>
      </patternFill>
    </fill>
    <fill>
      <patternFill patternType="solid">
        <fgColor indexed="4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s>
  <borders count="40">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indexed="8"/>
      </left>
      <right style="thin">
        <color auto="1"/>
      </right>
      <top style="thin">
        <color indexed="8"/>
      </top>
      <bottom style="thin">
        <color indexed="8"/>
      </bottom>
      <diagonal/>
    </border>
    <border>
      <left style="thin">
        <color indexed="8"/>
      </left>
      <right style="thin">
        <color auto="1"/>
      </right>
      <top style="thin">
        <color indexed="8"/>
      </top>
      <bottom style="thin">
        <color auto="1"/>
      </bottom>
      <diagonal/>
    </border>
    <border>
      <left style="thin">
        <color auto="1"/>
      </left>
      <right style="thin">
        <color indexed="8"/>
      </right>
      <top style="thin">
        <color indexed="8"/>
      </top>
      <bottom style="thin">
        <color indexed="8"/>
      </bottom>
      <diagonal/>
    </border>
    <border>
      <left style="thin">
        <color auto="1"/>
      </left>
      <right style="thin">
        <color indexed="8"/>
      </right>
      <top style="thin">
        <color indexed="8"/>
      </top>
      <bottom style="thin">
        <color auto="1"/>
      </bottom>
      <diagonal/>
    </border>
    <border>
      <left style="thin">
        <color auto="1"/>
      </left>
      <right style="thin">
        <color indexed="8"/>
      </right>
      <top style="thin">
        <color auto="1"/>
      </top>
      <bottom style="thin">
        <color indexed="8"/>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right style="thin">
        <color auto="1"/>
      </right>
      <top/>
      <bottom style="thin">
        <color indexed="8"/>
      </bottom>
      <diagonal/>
    </border>
    <border>
      <left style="thin">
        <color indexed="8"/>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auto="1"/>
      </left>
      <right style="thin">
        <color indexed="8"/>
      </right>
      <top style="thin">
        <color auto="1"/>
      </top>
      <bottom style="thin">
        <color auto="1"/>
      </bottom>
      <diagonal/>
    </border>
    <border>
      <left style="thin">
        <color indexed="8"/>
      </left>
      <right/>
      <top/>
      <bottom/>
      <diagonal/>
    </border>
    <border>
      <left/>
      <right/>
      <top style="thin">
        <color indexed="8"/>
      </top>
      <bottom/>
      <diagonal/>
    </border>
    <border>
      <left/>
      <right style="thin">
        <color auto="1"/>
      </right>
      <top/>
      <bottom style="thin">
        <color auto="1"/>
      </bottom>
      <diagonal/>
    </border>
    <border>
      <left style="thin">
        <color indexed="8"/>
      </left>
      <right style="thin">
        <color auto="1"/>
      </right>
      <top style="thin">
        <color auto="1"/>
      </top>
      <bottom style="thin">
        <color indexed="8"/>
      </bottom>
      <diagonal/>
    </border>
    <border>
      <left style="thin">
        <color auto="1"/>
      </left>
      <right style="thin">
        <color auto="1"/>
      </right>
      <top style="thin">
        <color auto="1"/>
      </top>
      <bottom style="thin">
        <color indexed="8"/>
      </bottom>
      <diagonal/>
    </border>
    <border>
      <left/>
      <right style="thin">
        <color indexed="8"/>
      </right>
      <top/>
      <bottom/>
      <diagonal/>
    </border>
    <border>
      <left/>
      <right style="thin">
        <color indexed="8"/>
      </right>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46" fillId="0" borderId="0">
      <alignment vertical="center"/>
    </xf>
    <xf numFmtId="42" fontId="46" fillId="0" borderId="0" applyFont="0" applyFill="0" applyBorder="0" applyAlignment="0" applyProtection="0">
      <alignment vertical="center"/>
    </xf>
    <xf numFmtId="0" fontId="47" fillId="31" borderId="0" applyNumberFormat="0" applyBorder="0" applyAlignment="0" applyProtection="0">
      <alignment vertical="center"/>
    </xf>
    <xf numFmtId="0" fontId="62" fillId="28" borderId="38" applyNumberFormat="0" applyAlignment="0" applyProtection="0">
      <alignment vertical="center"/>
    </xf>
    <xf numFmtId="44" fontId="46" fillId="0" borderId="0" applyFont="0" applyFill="0" applyBorder="0" applyAlignment="0" applyProtection="0">
      <alignment vertical="center"/>
    </xf>
    <xf numFmtId="41" fontId="46" fillId="0" borderId="0" applyFont="0" applyFill="0" applyBorder="0" applyAlignment="0" applyProtection="0">
      <alignment vertical="center"/>
    </xf>
    <xf numFmtId="0" fontId="47" fillId="14" borderId="0" applyNumberFormat="0" applyBorder="0" applyAlignment="0" applyProtection="0">
      <alignment vertical="center"/>
    </xf>
    <xf numFmtId="0" fontId="54" fillId="15" borderId="0" applyNumberFormat="0" applyBorder="0" applyAlignment="0" applyProtection="0">
      <alignment vertical="center"/>
    </xf>
    <xf numFmtId="43" fontId="46" fillId="0" borderId="0" applyFont="0" applyFill="0" applyBorder="0" applyAlignment="0" applyProtection="0">
      <alignment vertical="center"/>
    </xf>
    <xf numFmtId="0" fontId="55" fillId="27" borderId="0" applyNumberFormat="0" applyBorder="0" applyAlignment="0" applyProtection="0">
      <alignment vertical="center"/>
    </xf>
    <xf numFmtId="0" fontId="60" fillId="0" borderId="0" applyNumberFormat="0" applyFill="0" applyBorder="0" applyAlignment="0" applyProtection="0">
      <alignment vertical="center"/>
    </xf>
    <xf numFmtId="9" fontId="46" fillId="0" borderId="0" applyFont="0" applyFill="0" applyBorder="0" applyAlignment="0" applyProtection="0">
      <alignment vertical="center"/>
    </xf>
    <xf numFmtId="0" fontId="53" fillId="0" borderId="0" applyNumberFormat="0" applyFill="0" applyBorder="0" applyAlignment="0" applyProtection="0">
      <alignment vertical="center"/>
    </xf>
    <xf numFmtId="0" fontId="46" fillId="21" borderId="35" applyNumberFormat="0" applyFont="0" applyAlignment="0" applyProtection="0">
      <alignment vertical="center"/>
    </xf>
    <xf numFmtId="0" fontId="55" fillId="34" borderId="0" applyNumberFormat="0" applyBorder="0" applyAlignment="0" applyProtection="0">
      <alignment vertical="center"/>
    </xf>
    <xf numFmtId="0" fontId="52"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7" fillId="0" borderId="33" applyNumberFormat="0" applyFill="0" applyAlignment="0" applyProtection="0">
      <alignment vertical="center"/>
    </xf>
    <xf numFmtId="0" fontId="49" fillId="0" borderId="33" applyNumberFormat="0" applyFill="0" applyAlignment="0" applyProtection="0">
      <alignment vertical="center"/>
    </xf>
    <xf numFmtId="0" fontId="55" fillId="26" borderId="0" applyNumberFormat="0" applyBorder="0" applyAlignment="0" applyProtection="0">
      <alignment vertical="center"/>
    </xf>
    <xf numFmtId="0" fontId="52" fillId="0" borderId="37" applyNumberFormat="0" applyFill="0" applyAlignment="0" applyProtection="0">
      <alignment vertical="center"/>
    </xf>
    <xf numFmtId="0" fontId="55" fillId="33" borderId="0" applyNumberFormat="0" applyBorder="0" applyAlignment="0" applyProtection="0">
      <alignment vertical="center"/>
    </xf>
    <xf numFmtId="0" fontId="56" fillId="20" borderId="34" applyNumberFormat="0" applyAlignment="0" applyProtection="0">
      <alignment vertical="center"/>
    </xf>
    <xf numFmtId="0" fontId="65" fillId="20" borderId="38" applyNumberFormat="0" applyAlignment="0" applyProtection="0">
      <alignment vertical="center"/>
    </xf>
    <xf numFmtId="0" fontId="48" fillId="12" borderId="32" applyNumberFormat="0" applyAlignment="0" applyProtection="0">
      <alignment vertical="center"/>
    </xf>
    <xf numFmtId="0" fontId="47" fillId="38" borderId="0" applyNumberFormat="0" applyBorder="0" applyAlignment="0" applyProtection="0">
      <alignment vertical="center"/>
    </xf>
    <xf numFmtId="0" fontId="55" fillId="19" borderId="0" applyNumberFormat="0" applyBorder="0" applyAlignment="0" applyProtection="0">
      <alignment vertical="center"/>
    </xf>
    <xf numFmtId="0" fontId="64" fillId="0" borderId="39" applyNumberFormat="0" applyFill="0" applyAlignment="0" applyProtection="0">
      <alignment vertical="center"/>
    </xf>
    <xf numFmtId="0" fontId="58" fillId="0" borderId="36" applyNumberFormat="0" applyFill="0" applyAlignment="0" applyProtection="0">
      <alignment vertical="center"/>
    </xf>
    <xf numFmtId="0" fontId="63" fillId="30" borderId="0" applyNumberFormat="0" applyBorder="0" applyAlignment="0" applyProtection="0">
      <alignment vertical="center"/>
    </xf>
    <xf numFmtId="0" fontId="61" fillId="25" borderId="0" applyNumberFormat="0" applyBorder="0" applyAlignment="0" applyProtection="0">
      <alignment vertical="center"/>
    </xf>
    <xf numFmtId="0" fontId="47" fillId="29" borderId="0" applyNumberFormat="0" applyBorder="0" applyAlignment="0" applyProtection="0">
      <alignment vertical="center"/>
    </xf>
    <xf numFmtId="0" fontId="55" fillId="18" borderId="0" applyNumberFormat="0" applyBorder="0" applyAlignment="0" applyProtection="0">
      <alignment vertical="center"/>
    </xf>
    <xf numFmtId="0" fontId="47" fillId="37" borderId="0" applyNumberFormat="0" applyBorder="0" applyAlignment="0" applyProtection="0">
      <alignment vertical="center"/>
    </xf>
    <xf numFmtId="0" fontId="47" fillId="11" borderId="0" applyNumberFormat="0" applyBorder="0" applyAlignment="0" applyProtection="0">
      <alignment vertical="center"/>
    </xf>
    <xf numFmtId="0" fontId="47" fillId="36" borderId="0" applyNumberFormat="0" applyBorder="0" applyAlignment="0" applyProtection="0">
      <alignment vertical="center"/>
    </xf>
    <xf numFmtId="0" fontId="47" fillId="10" borderId="0" applyNumberFormat="0" applyBorder="0" applyAlignment="0" applyProtection="0">
      <alignment vertical="center"/>
    </xf>
    <xf numFmtId="0" fontId="55" fillId="23" borderId="0" applyNumberFormat="0" applyBorder="0" applyAlignment="0" applyProtection="0">
      <alignment vertical="center"/>
    </xf>
    <xf numFmtId="0" fontId="55" fillId="17" borderId="0" applyNumberFormat="0" applyBorder="0" applyAlignment="0" applyProtection="0">
      <alignment vertical="center"/>
    </xf>
    <xf numFmtId="0" fontId="47" fillId="35" borderId="0" applyNumberFormat="0" applyBorder="0" applyAlignment="0" applyProtection="0">
      <alignment vertical="center"/>
    </xf>
    <xf numFmtId="0" fontId="47" fillId="9" borderId="0" applyNumberFormat="0" applyBorder="0" applyAlignment="0" applyProtection="0">
      <alignment vertical="center"/>
    </xf>
    <xf numFmtId="0" fontId="55" fillId="22" borderId="0" applyNumberFormat="0" applyBorder="0" applyAlignment="0" applyProtection="0">
      <alignment vertical="center"/>
    </xf>
    <xf numFmtId="0" fontId="47" fillId="13" borderId="0" applyNumberFormat="0" applyBorder="0" applyAlignment="0" applyProtection="0">
      <alignment vertical="center"/>
    </xf>
    <xf numFmtId="0" fontId="55" fillId="24" borderId="0" applyNumberFormat="0" applyBorder="0" applyAlignment="0" applyProtection="0">
      <alignment vertical="center"/>
    </xf>
    <xf numFmtId="0" fontId="55" fillId="16" borderId="0" applyNumberFormat="0" applyBorder="0" applyAlignment="0" applyProtection="0">
      <alignment vertical="center"/>
    </xf>
    <xf numFmtId="0" fontId="47" fillId="8" borderId="0" applyNumberFormat="0" applyBorder="0" applyAlignment="0" applyProtection="0">
      <alignment vertical="center"/>
    </xf>
    <xf numFmtId="0" fontId="55" fillId="32" borderId="0" applyNumberFormat="0" applyBorder="0" applyAlignment="0" applyProtection="0">
      <alignment vertical="center"/>
    </xf>
    <xf numFmtId="0" fontId="0" fillId="0" borderId="0"/>
  </cellStyleXfs>
  <cellXfs count="447">
    <xf numFmtId="0" fontId="0" fillId="0" borderId="0" xfId="49"/>
    <xf numFmtId="0" fontId="1" fillId="0" borderId="0" xfId="49" applyFont="1" applyFill="1"/>
    <xf numFmtId="0" fontId="2" fillId="2" borderId="0" xfId="49" applyFont="1" applyFill="1" applyAlignment="1">
      <alignment horizontal="center" vertical="center"/>
    </xf>
    <xf numFmtId="0" fontId="3" fillId="2" borderId="0" xfId="49" applyFont="1" applyFill="1" applyAlignment="1">
      <alignment horizontal="center" vertical="center"/>
    </xf>
    <xf numFmtId="0" fontId="4" fillId="2" borderId="1" xfId="49" applyFont="1" applyFill="1" applyBorder="1" applyAlignment="1">
      <alignment horizontal="left" vertical="center"/>
    </xf>
    <xf numFmtId="49" fontId="4" fillId="2" borderId="1" xfId="49" applyNumberFormat="1" applyFont="1" applyFill="1" applyBorder="1" applyAlignment="1">
      <alignment horizontal="left" vertical="center" wrapText="1"/>
    </xf>
    <xf numFmtId="0" fontId="4" fillId="2" borderId="1" xfId="49" applyFont="1" applyFill="1" applyBorder="1" applyAlignment="1">
      <alignment vertical="center"/>
    </xf>
    <xf numFmtId="0" fontId="4" fillId="2" borderId="1" xfId="49" applyFont="1" applyFill="1" applyBorder="1" applyAlignment="1">
      <alignment horizontal="right" vertical="center"/>
    </xf>
    <xf numFmtId="0" fontId="4" fillId="3" borderId="2" xfId="49" applyFont="1" applyFill="1" applyBorder="1" applyAlignment="1">
      <alignment horizontal="center" vertical="center"/>
    </xf>
    <xf numFmtId="0" fontId="4" fillId="3" borderId="2" xfId="49" applyFont="1" applyFill="1" applyBorder="1" applyAlignment="1">
      <alignment horizontal="center" vertical="center" wrapText="1"/>
    </xf>
    <xf numFmtId="0" fontId="4" fillId="3" borderId="3" xfId="49" applyFont="1" applyFill="1" applyBorder="1" applyAlignment="1">
      <alignment horizontal="center" vertical="center"/>
    </xf>
    <xf numFmtId="0" fontId="4" fillId="3" borderId="2" xfId="49" applyFont="1" applyFill="1" applyBorder="1" applyAlignment="1">
      <alignment vertical="center"/>
    </xf>
    <xf numFmtId="0" fontId="4" fillId="3" borderId="4" xfId="49" applyFont="1" applyFill="1" applyBorder="1" applyAlignment="1">
      <alignment horizontal="center" vertical="center"/>
    </xf>
    <xf numFmtId="0" fontId="4" fillId="3" borderId="5" xfId="49" applyFont="1" applyFill="1" applyBorder="1" applyAlignment="1">
      <alignment vertical="center"/>
    </xf>
    <xf numFmtId="0" fontId="4" fillId="3" borderId="5" xfId="49" applyFont="1" applyFill="1" applyBorder="1" applyAlignment="1">
      <alignment horizontal="center" vertical="center"/>
    </xf>
    <xf numFmtId="0" fontId="5" fillId="3" borderId="6" xfId="49" applyFont="1" applyFill="1" applyBorder="1" applyAlignment="1">
      <alignment vertical="center"/>
    </xf>
    <xf numFmtId="0" fontId="5" fillId="3" borderId="6" xfId="49" applyFont="1" applyFill="1" applyBorder="1" applyAlignment="1">
      <alignment horizontal="center" vertical="center"/>
    </xf>
    <xf numFmtId="0" fontId="5" fillId="3" borderId="6" xfId="49" applyFont="1" applyFill="1" applyBorder="1" applyAlignment="1">
      <alignment horizontal="left" vertical="center"/>
    </xf>
    <xf numFmtId="0" fontId="4" fillId="3" borderId="7" xfId="49" applyFont="1" applyFill="1" applyBorder="1" applyAlignment="1">
      <alignment vertical="center"/>
    </xf>
    <xf numFmtId="0" fontId="4" fillId="3" borderId="7" xfId="49" applyFont="1" applyFill="1" applyBorder="1" applyAlignment="1">
      <alignment horizontal="center" vertical="center"/>
    </xf>
    <xf numFmtId="178" fontId="4" fillId="4" borderId="7" xfId="49" applyNumberFormat="1" applyFont="1" applyFill="1" applyBorder="1" applyAlignment="1">
      <alignment horizontal="right" vertical="center"/>
    </xf>
    <xf numFmtId="178" fontId="4" fillId="4" borderId="2" xfId="49" applyNumberFormat="1" applyFont="1" applyFill="1" applyBorder="1" applyAlignment="1">
      <alignment horizontal="right" vertical="center"/>
    </xf>
    <xf numFmtId="177" fontId="4" fillId="4" borderId="2" xfId="49" applyNumberFormat="1" applyFont="1" applyFill="1" applyBorder="1" applyAlignment="1">
      <alignment horizontal="right" vertical="center"/>
    </xf>
    <xf numFmtId="179" fontId="4" fillId="4" borderId="2" xfId="49" applyNumberFormat="1" applyFont="1" applyFill="1" applyBorder="1" applyAlignment="1">
      <alignment horizontal="right" vertical="center"/>
    </xf>
    <xf numFmtId="178" fontId="4" fillId="2" borderId="2" xfId="49" applyNumberFormat="1" applyFont="1" applyFill="1" applyBorder="1" applyAlignment="1">
      <alignment horizontal="right" vertical="center"/>
    </xf>
    <xf numFmtId="0" fontId="6" fillId="2" borderId="0" xfId="49" applyFont="1" applyFill="1" applyAlignment="1">
      <alignment horizontal="center" vertical="center"/>
    </xf>
    <xf numFmtId="0" fontId="7" fillId="2" borderId="0" xfId="49" applyFont="1" applyFill="1" applyAlignment="1">
      <alignment horizontal="center" vertical="center" wrapText="1"/>
    </xf>
    <xf numFmtId="0" fontId="8" fillId="2" borderId="1" xfId="49" applyFont="1" applyFill="1" applyBorder="1" applyAlignment="1">
      <alignment horizontal="left" vertical="center"/>
    </xf>
    <xf numFmtId="0" fontId="8" fillId="2" borderId="1" xfId="49" applyFont="1" applyFill="1" applyBorder="1" applyAlignment="1">
      <alignment horizontal="left" vertical="center" wrapText="1"/>
    </xf>
    <xf numFmtId="0" fontId="8" fillId="2" borderId="1" xfId="49" applyFont="1" applyFill="1" applyBorder="1" applyAlignment="1">
      <alignment vertical="center" wrapText="1"/>
    </xf>
    <xf numFmtId="0" fontId="8" fillId="2" borderId="1" xfId="49" applyFont="1" applyFill="1" applyBorder="1" applyAlignment="1">
      <alignment horizontal="right" vertical="center"/>
    </xf>
    <xf numFmtId="0" fontId="8" fillId="3" borderId="2" xfId="49" applyFont="1" applyFill="1" applyBorder="1" applyAlignment="1">
      <alignment horizontal="center" vertical="center" wrapText="1"/>
    </xf>
    <xf numFmtId="0" fontId="8" fillId="3" borderId="2" xfId="49" applyFont="1" applyFill="1" applyBorder="1" applyAlignment="1">
      <alignment horizontal="center" vertical="center"/>
    </xf>
    <xf numFmtId="0" fontId="8" fillId="3" borderId="5" xfId="49" applyFont="1" applyFill="1" applyBorder="1" applyAlignment="1">
      <alignment horizontal="center" vertical="center"/>
    </xf>
    <xf numFmtId="0" fontId="8" fillId="3" borderId="2" xfId="49" applyFont="1" applyFill="1" applyBorder="1" applyAlignment="1">
      <alignment horizontal="left" vertical="center" wrapText="1"/>
    </xf>
    <xf numFmtId="0" fontId="8" fillId="3" borderId="8" xfId="49" applyFont="1" applyFill="1" applyBorder="1" applyAlignment="1">
      <alignment horizontal="center" vertical="center"/>
    </xf>
    <xf numFmtId="0" fontId="8" fillId="3" borderId="6" xfId="49" applyFont="1" applyFill="1" applyBorder="1" applyAlignment="1">
      <alignment horizontal="left" vertical="center" wrapText="1"/>
    </xf>
    <xf numFmtId="0" fontId="9" fillId="3" borderId="6" xfId="49" applyFont="1" applyFill="1" applyBorder="1" applyAlignment="1">
      <alignment horizontal="center" vertical="center" wrapText="1"/>
    </xf>
    <xf numFmtId="177" fontId="8" fillId="2" borderId="6" xfId="49" applyNumberFormat="1" applyFont="1" applyFill="1" applyBorder="1" applyAlignment="1">
      <alignment horizontal="right" vertical="center" wrapText="1"/>
    </xf>
    <xf numFmtId="178" fontId="8" fillId="5" borderId="2" xfId="49" applyNumberFormat="1" applyFont="1" applyFill="1" applyBorder="1" applyAlignment="1">
      <alignment horizontal="right" vertical="center"/>
    </xf>
    <xf numFmtId="178" fontId="8" fillId="5" borderId="8" xfId="49" applyNumberFormat="1" applyFont="1" applyFill="1" applyBorder="1" applyAlignment="1">
      <alignment horizontal="right" vertical="center"/>
    </xf>
    <xf numFmtId="177" fontId="8" fillId="4" borderId="6" xfId="49" applyNumberFormat="1" applyFont="1" applyFill="1" applyBorder="1" applyAlignment="1">
      <alignment horizontal="right" vertical="center"/>
    </xf>
    <xf numFmtId="0" fontId="8" fillId="3" borderId="5" xfId="49" applyFont="1" applyFill="1" applyBorder="1" applyAlignment="1">
      <alignment horizontal="center" vertical="center" wrapText="1"/>
    </xf>
    <xf numFmtId="178" fontId="8" fillId="4" borderId="5" xfId="49" applyNumberFormat="1" applyFont="1" applyFill="1" applyBorder="1" applyAlignment="1">
      <alignment horizontal="right" vertical="center"/>
    </xf>
    <xf numFmtId="178" fontId="8" fillId="4" borderId="9" xfId="49" applyNumberFormat="1" applyFont="1" applyFill="1" applyBorder="1" applyAlignment="1">
      <alignment horizontal="right" vertical="center"/>
    </xf>
    <xf numFmtId="177" fontId="8" fillId="2" borderId="6" xfId="49" applyNumberFormat="1" applyFont="1" applyFill="1" applyBorder="1" applyAlignment="1">
      <alignment horizontal="right" vertical="center"/>
    </xf>
    <xf numFmtId="0" fontId="8" fillId="3" borderId="9" xfId="49" applyFont="1" applyFill="1" applyBorder="1" applyAlignment="1">
      <alignment horizontal="left" vertical="center" wrapText="1"/>
    </xf>
    <xf numFmtId="0" fontId="10" fillId="3" borderId="6" xfId="49" applyFont="1" applyFill="1" applyBorder="1" applyAlignment="1">
      <alignment horizontal="center" vertical="center"/>
    </xf>
    <xf numFmtId="178" fontId="8" fillId="2" borderId="6" xfId="49" applyNumberFormat="1" applyFont="1" applyFill="1" applyBorder="1" applyAlignment="1">
      <alignment horizontal="right" vertical="center"/>
    </xf>
    <xf numFmtId="0" fontId="10" fillId="3" borderId="6" xfId="49" applyFont="1" applyFill="1" applyBorder="1" applyAlignment="1">
      <alignment horizontal="left" vertical="center"/>
    </xf>
    <xf numFmtId="0" fontId="8" fillId="3" borderId="6" xfId="49" applyFont="1" applyFill="1" applyBorder="1" applyAlignment="1">
      <alignment horizontal="center" vertical="center" wrapText="1"/>
    </xf>
    <xf numFmtId="178" fontId="8" fillId="4" borderId="6" xfId="49" applyNumberFormat="1" applyFont="1" applyFill="1" applyBorder="1" applyAlignment="1">
      <alignment horizontal="right" vertical="center"/>
    </xf>
    <xf numFmtId="178" fontId="8" fillId="5" borderId="6" xfId="49" applyNumberFormat="1" applyFont="1" applyFill="1" applyBorder="1" applyAlignment="1">
      <alignment horizontal="right" vertical="center"/>
    </xf>
    <xf numFmtId="177" fontId="8" fillId="3" borderId="6" xfId="49" applyNumberFormat="1" applyFont="1" applyFill="1" applyBorder="1" applyAlignment="1">
      <alignment horizontal="center" vertical="center"/>
    </xf>
    <xf numFmtId="0" fontId="10" fillId="3" borderId="6" xfId="49" applyFont="1" applyFill="1" applyBorder="1" applyAlignment="1">
      <alignment horizontal="left" vertical="center" wrapText="1"/>
    </xf>
    <xf numFmtId="0" fontId="8" fillId="3" borderId="6" xfId="49" applyFont="1" applyFill="1" applyBorder="1" applyAlignment="1">
      <alignment horizontal="center" vertical="center"/>
    </xf>
    <xf numFmtId="178" fontId="8" fillId="3" borderId="6" xfId="49" applyNumberFormat="1" applyFont="1" applyFill="1" applyBorder="1" applyAlignment="1">
      <alignment horizontal="center" vertical="center"/>
    </xf>
    <xf numFmtId="0" fontId="9" fillId="3" borderId="6" xfId="49" applyFont="1" applyFill="1" applyBorder="1" applyAlignment="1">
      <alignment horizontal="left" vertical="center" wrapText="1"/>
    </xf>
    <xf numFmtId="180" fontId="8" fillId="4" borderId="6" xfId="49" applyNumberFormat="1" applyFont="1" applyFill="1" applyBorder="1" applyAlignment="1">
      <alignment horizontal="right" vertical="center"/>
    </xf>
    <xf numFmtId="180" fontId="11" fillId="4" borderId="6" xfId="49" applyNumberFormat="1" applyFont="1" applyFill="1" applyBorder="1" applyAlignment="1">
      <alignment horizontal="right" vertical="center"/>
    </xf>
    <xf numFmtId="178" fontId="8" fillId="2" borderId="6" xfId="49" applyNumberFormat="1" applyFont="1" applyFill="1" applyBorder="1" applyAlignment="1">
      <alignment horizontal="right" vertical="center" wrapText="1"/>
    </xf>
    <xf numFmtId="49" fontId="8" fillId="4" borderId="6" xfId="49" applyNumberFormat="1" applyFont="1" applyFill="1" applyBorder="1" applyAlignment="1">
      <alignment horizontal="left" vertical="center" wrapText="1"/>
    </xf>
    <xf numFmtId="49" fontId="8" fillId="2" borderId="6" xfId="49" applyNumberFormat="1" applyFont="1" applyFill="1" applyBorder="1" applyAlignment="1">
      <alignment horizontal="left" vertical="center" wrapText="1"/>
    </xf>
    <xf numFmtId="179" fontId="8" fillId="2" borderId="6" xfId="49" applyNumberFormat="1" applyFont="1" applyFill="1" applyBorder="1" applyAlignment="1">
      <alignment horizontal="right" vertical="center"/>
    </xf>
    <xf numFmtId="177" fontId="8" fillId="5" borderId="6" xfId="49" applyNumberFormat="1" applyFont="1" applyFill="1" applyBorder="1" applyAlignment="1">
      <alignment horizontal="right" vertical="center"/>
    </xf>
    <xf numFmtId="49" fontId="12" fillId="2" borderId="0" xfId="49" applyNumberFormat="1" applyFont="1" applyFill="1" applyAlignment="1">
      <alignment horizontal="center" vertical="center" wrapText="1"/>
    </xf>
    <xf numFmtId="0" fontId="13" fillId="2" borderId="0" xfId="49" applyFont="1" applyFill="1" applyAlignment="1">
      <alignment horizontal="center" vertical="center"/>
    </xf>
    <xf numFmtId="0" fontId="12" fillId="2" borderId="0" xfId="49" applyFont="1" applyFill="1" applyAlignment="1">
      <alignment horizontal="center" vertical="center"/>
    </xf>
    <xf numFmtId="0" fontId="8" fillId="2" borderId="1" xfId="49" applyFont="1" applyFill="1" applyBorder="1" applyAlignment="1">
      <alignment horizontal="center" vertical="center"/>
    </xf>
    <xf numFmtId="49" fontId="8" fillId="2" borderId="1" xfId="49" applyNumberFormat="1" applyFont="1" applyFill="1" applyBorder="1" applyAlignment="1">
      <alignment horizontal="left" vertical="center" wrapText="1"/>
    </xf>
    <xf numFmtId="0" fontId="14" fillId="3" borderId="2" xfId="49" applyFont="1" applyFill="1" applyBorder="1" applyAlignment="1">
      <alignment horizontal="center" vertical="center" wrapText="1"/>
    </xf>
    <xf numFmtId="49" fontId="14" fillId="3" borderId="2" xfId="49" applyNumberFormat="1" applyFont="1" applyFill="1" applyBorder="1" applyAlignment="1">
      <alignment horizontal="left" vertical="center" wrapText="1"/>
    </xf>
    <xf numFmtId="0" fontId="14" fillId="3" borderId="2" xfId="49" applyFont="1" applyFill="1" applyBorder="1" applyAlignment="1">
      <alignment horizontal="left" vertical="center" wrapText="1"/>
    </xf>
    <xf numFmtId="0" fontId="8" fillId="3" borderId="2" xfId="49" applyFont="1" applyFill="1" applyBorder="1" applyAlignment="1">
      <alignment vertical="center" wrapText="1"/>
    </xf>
    <xf numFmtId="177" fontId="8" fillId="4" borderId="2" xfId="49" applyNumberFormat="1" applyFont="1" applyFill="1" applyBorder="1" applyAlignment="1">
      <alignment horizontal="right" vertical="center"/>
    </xf>
    <xf numFmtId="49" fontId="8" fillId="5" borderId="2" xfId="49" applyNumberFormat="1" applyFont="1" applyFill="1" applyBorder="1" applyAlignment="1">
      <alignment horizontal="left" vertical="center" wrapText="1"/>
    </xf>
    <xf numFmtId="49" fontId="8" fillId="2" borderId="2" xfId="49" applyNumberFormat="1" applyFont="1" applyFill="1" applyBorder="1" applyAlignment="1">
      <alignment horizontal="left" vertical="center" wrapText="1"/>
    </xf>
    <xf numFmtId="49" fontId="8" fillId="5" borderId="2" xfId="49" applyNumberFormat="1" applyFont="1" applyFill="1" applyBorder="1" applyAlignment="1">
      <alignment horizontal="center" vertical="center" wrapText="1"/>
    </xf>
    <xf numFmtId="177" fontId="8" fillId="4" borderId="2" xfId="49" applyNumberFormat="1" applyFont="1" applyFill="1" applyBorder="1" applyAlignment="1">
      <alignment horizontal="right" vertical="center" wrapText="1"/>
    </xf>
    <xf numFmtId="0" fontId="14" fillId="3" borderId="2" xfId="49" applyFont="1" applyFill="1" applyBorder="1" applyAlignment="1">
      <alignment horizontal="center" vertical="center"/>
    </xf>
    <xf numFmtId="0" fontId="14" fillId="2" borderId="2" xfId="49" applyFont="1" applyFill="1" applyBorder="1"/>
    <xf numFmtId="0" fontId="14" fillId="3" borderId="2" xfId="49" applyFont="1" applyFill="1" applyBorder="1" applyAlignment="1">
      <alignment horizontal="left" vertical="center" shrinkToFit="1"/>
    </xf>
    <xf numFmtId="177" fontId="8" fillId="2" borderId="2" xfId="49" applyNumberFormat="1" applyFont="1" applyFill="1" applyBorder="1" applyAlignment="1">
      <alignment horizontal="right" vertical="center"/>
    </xf>
    <xf numFmtId="177" fontId="8" fillId="2" borderId="2" xfId="49" applyNumberFormat="1" applyFont="1" applyFill="1" applyBorder="1" applyAlignment="1">
      <alignment horizontal="right" vertical="center" wrapText="1"/>
    </xf>
    <xf numFmtId="0" fontId="15" fillId="2" borderId="0" xfId="49" applyFont="1" applyFill="1" applyAlignment="1">
      <alignment horizontal="center" vertical="center"/>
    </xf>
    <xf numFmtId="0" fontId="8" fillId="2" borderId="2" xfId="49" applyFont="1" applyFill="1" applyBorder="1" applyAlignment="1">
      <alignment horizontal="left" vertical="center"/>
    </xf>
    <xf numFmtId="180" fontId="8" fillId="5" borderId="2" xfId="49" applyNumberFormat="1" applyFont="1" applyFill="1" applyBorder="1" applyAlignment="1">
      <alignment horizontal="right" vertical="center"/>
    </xf>
    <xf numFmtId="0" fontId="8" fillId="2" borderId="2" xfId="49" applyFont="1" applyFill="1" applyBorder="1" applyAlignment="1">
      <alignment horizontal="left" vertical="center" wrapText="1"/>
    </xf>
    <xf numFmtId="177" fontId="8" fillId="2" borderId="5" xfId="49" applyNumberFormat="1" applyFont="1" applyFill="1" applyBorder="1" applyAlignment="1">
      <alignment horizontal="right" vertical="center"/>
    </xf>
    <xf numFmtId="177" fontId="8" fillId="4" borderId="5" xfId="49" applyNumberFormat="1" applyFont="1" applyFill="1" applyBorder="1" applyAlignment="1">
      <alignment horizontal="right" vertical="center"/>
    </xf>
    <xf numFmtId="177" fontId="8" fillId="5" borderId="5" xfId="49" applyNumberFormat="1" applyFont="1" applyFill="1" applyBorder="1" applyAlignment="1">
      <alignment horizontal="right" vertical="center"/>
    </xf>
    <xf numFmtId="0" fontId="8" fillId="2" borderId="5" xfId="49" applyFont="1" applyFill="1" applyBorder="1" applyAlignment="1">
      <alignment horizontal="center" vertical="center"/>
    </xf>
    <xf numFmtId="0" fontId="15" fillId="2" borderId="0" xfId="49" applyFont="1" applyFill="1" applyAlignment="1">
      <alignment horizontal="center" vertical="center" wrapText="1"/>
    </xf>
    <xf numFmtId="0" fontId="16" fillId="2" borderId="0" xfId="49" applyFont="1" applyFill="1" applyAlignment="1">
      <alignment horizontal="center"/>
    </xf>
    <xf numFmtId="0" fontId="17" fillId="2" borderId="0" xfId="49" applyFont="1" applyFill="1" applyAlignment="1">
      <alignment vertical="center" wrapText="1"/>
    </xf>
    <xf numFmtId="0" fontId="17" fillId="2" borderId="0" xfId="49" applyFont="1" applyFill="1" applyAlignment="1">
      <alignment horizontal="center" vertical="center" wrapText="1"/>
    </xf>
    <xf numFmtId="0" fontId="17" fillId="2" borderId="0" xfId="49" applyFont="1" applyFill="1"/>
    <xf numFmtId="0" fontId="18" fillId="2" borderId="1" xfId="49" applyFont="1" applyFill="1" applyBorder="1"/>
    <xf numFmtId="0" fontId="8" fillId="2" borderId="1" xfId="49" applyFont="1" applyFill="1" applyBorder="1" applyAlignment="1">
      <alignment vertical="center"/>
    </xf>
    <xf numFmtId="0" fontId="8" fillId="3" borderId="6" xfId="49" applyFont="1" applyFill="1" applyBorder="1" applyAlignment="1">
      <alignment vertical="center" wrapText="1"/>
    </xf>
    <xf numFmtId="0" fontId="8" fillId="3" borderId="10" xfId="49" applyFont="1" applyFill="1" applyBorder="1" applyAlignment="1">
      <alignment vertical="center" wrapText="1"/>
    </xf>
    <xf numFmtId="177" fontId="8" fillId="5" borderId="2" xfId="49" applyNumberFormat="1" applyFont="1" applyFill="1" applyBorder="1" applyAlignment="1">
      <alignment horizontal="right" vertical="center"/>
    </xf>
    <xf numFmtId="180" fontId="8" fillId="3" borderId="2" xfId="49" applyNumberFormat="1" applyFont="1" applyFill="1" applyBorder="1" applyAlignment="1">
      <alignment horizontal="right" vertical="center"/>
    </xf>
    <xf numFmtId="178" fontId="8" fillId="2" borderId="2" xfId="49" applyNumberFormat="1" applyFont="1" applyFill="1" applyBorder="1" applyAlignment="1">
      <alignment horizontal="right" vertical="center"/>
    </xf>
    <xf numFmtId="178" fontId="8" fillId="4" borderId="2" xfId="49" applyNumberFormat="1" applyFont="1" applyFill="1" applyBorder="1" applyAlignment="1">
      <alignment horizontal="right" vertical="center"/>
    </xf>
    <xf numFmtId="180" fontId="8" fillId="2" borderId="2" xfId="49" applyNumberFormat="1" applyFont="1" applyFill="1" applyBorder="1" applyAlignment="1">
      <alignment horizontal="right" vertical="center"/>
    </xf>
    <xf numFmtId="0" fontId="19" fillId="2" borderId="6" xfId="49" applyFont="1" applyFill="1" applyBorder="1"/>
    <xf numFmtId="0" fontId="8" fillId="3" borderId="11" xfId="49" applyFont="1" applyFill="1" applyBorder="1" applyAlignment="1">
      <alignment vertical="center" wrapText="1"/>
    </xf>
    <xf numFmtId="180" fontId="8" fillId="5" borderId="5" xfId="49" applyNumberFormat="1" applyFont="1" applyFill="1" applyBorder="1" applyAlignment="1">
      <alignment horizontal="right" vertical="center"/>
    </xf>
    <xf numFmtId="180" fontId="8" fillId="2" borderId="5" xfId="49" applyNumberFormat="1" applyFont="1" applyFill="1" applyBorder="1" applyAlignment="1">
      <alignment horizontal="right" vertical="center"/>
    </xf>
    <xf numFmtId="0" fontId="8" fillId="2" borderId="6" xfId="49" applyFont="1" applyFill="1" applyBorder="1" applyAlignment="1">
      <alignment vertical="center" wrapText="1"/>
    </xf>
    <xf numFmtId="0" fontId="8" fillId="3" borderId="12" xfId="49" applyFont="1" applyFill="1" applyBorder="1" applyAlignment="1">
      <alignment vertical="center" wrapText="1"/>
    </xf>
    <xf numFmtId="0" fontId="8" fillId="3" borderId="7" xfId="49" applyFont="1" applyFill="1" applyBorder="1" applyAlignment="1">
      <alignment horizontal="center" vertical="center" wrapText="1"/>
    </xf>
    <xf numFmtId="177" fontId="8" fillId="2" borderId="7" xfId="49" applyNumberFormat="1" applyFont="1" applyFill="1" applyBorder="1" applyAlignment="1">
      <alignment horizontal="right" vertical="center"/>
    </xf>
    <xf numFmtId="180" fontId="8" fillId="5" borderId="7" xfId="49" applyNumberFormat="1" applyFont="1" applyFill="1" applyBorder="1" applyAlignment="1">
      <alignment horizontal="right" vertical="center"/>
    </xf>
    <xf numFmtId="180" fontId="8" fillId="2" borderId="7" xfId="49" applyNumberFormat="1" applyFont="1" applyFill="1" applyBorder="1" applyAlignment="1">
      <alignment horizontal="right" vertical="center"/>
    </xf>
    <xf numFmtId="0" fontId="8" fillId="2" borderId="6" xfId="49" applyFont="1" applyFill="1" applyBorder="1" applyAlignment="1">
      <alignment horizontal="right" vertical="center"/>
    </xf>
    <xf numFmtId="0" fontId="8" fillId="3" borderId="10" xfId="49" applyFont="1" applyFill="1" applyBorder="1" applyAlignment="1">
      <alignment vertical="center"/>
    </xf>
    <xf numFmtId="0" fontId="8" fillId="3" borderId="7" xfId="49" applyFont="1" applyFill="1" applyBorder="1" applyAlignment="1">
      <alignment vertical="center" wrapText="1"/>
    </xf>
    <xf numFmtId="180" fontId="8" fillId="3" borderId="2" xfId="49" applyNumberFormat="1" applyFont="1" applyFill="1" applyBorder="1" applyAlignment="1">
      <alignment vertical="center"/>
    </xf>
    <xf numFmtId="177" fontId="8" fillId="5" borderId="7" xfId="49" applyNumberFormat="1" applyFont="1" applyFill="1" applyBorder="1" applyAlignment="1">
      <alignment horizontal="right" vertical="center"/>
    </xf>
    <xf numFmtId="179" fontId="8" fillId="5" borderId="2" xfId="49" applyNumberFormat="1" applyFont="1" applyFill="1" applyBorder="1" applyAlignment="1">
      <alignment horizontal="right" vertical="center"/>
    </xf>
    <xf numFmtId="0" fontId="7" fillId="2" borderId="0" xfId="49" applyFont="1" applyFill="1" applyAlignment="1">
      <alignment horizontal="center" vertical="center"/>
    </xf>
    <xf numFmtId="0" fontId="6" fillId="2" borderId="0" xfId="49" applyFont="1" applyFill="1" applyAlignment="1">
      <alignment vertical="center"/>
    </xf>
    <xf numFmtId="0" fontId="8" fillId="2" borderId="13" xfId="49" applyFont="1" applyFill="1" applyBorder="1" applyAlignment="1">
      <alignment vertical="center"/>
    </xf>
    <xf numFmtId="0" fontId="8" fillId="2" borderId="13" xfId="49" applyFont="1" applyFill="1" applyBorder="1" applyAlignment="1">
      <alignment horizontal="left" vertical="center"/>
    </xf>
    <xf numFmtId="0" fontId="8" fillId="2" borderId="13" xfId="49" applyFont="1" applyFill="1" applyBorder="1" applyAlignment="1">
      <alignment horizontal="center" vertical="center"/>
    </xf>
    <xf numFmtId="0" fontId="8" fillId="2" borderId="13" xfId="49" applyFont="1" applyFill="1" applyBorder="1" applyAlignment="1">
      <alignment horizontal="right" vertical="center"/>
    </xf>
    <xf numFmtId="0" fontId="8" fillId="2" borderId="14" xfId="49" applyFont="1" applyFill="1" applyBorder="1" applyAlignment="1">
      <alignment vertical="center"/>
    </xf>
    <xf numFmtId="180" fontId="8" fillId="6" borderId="6" xfId="49" applyNumberFormat="1" applyFont="1" applyFill="1" applyBorder="1" applyAlignment="1">
      <alignment horizontal="right" vertical="center"/>
    </xf>
    <xf numFmtId="179" fontId="8" fillId="6" borderId="6" xfId="49" applyNumberFormat="1" applyFont="1" applyFill="1" applyBorder="1" applyAlignment="1">
      <alignment horizontal="right" vertical="center"/>
    </xf>
    <xf numFmtId="0" fontId="8" fillId="2" borderId="15" xfId="49" applyFont="1" applyFill="1" applyBorder="1" applyAlignment="1">
      <alignment vertical="center"/>
    </xf>
    <xf numFmtId="178" fontId="8" fillId="6" borderId="6" xfId="49" applyNumberFormat="1" applyFont="1" applyFill="1" applyBorder="1" applyAlignment="1">
      <alignment horizontal="right" vertical="center"/>
    </xf>
    <xf numFmtId="177" fontId="8" fillId="6" borderId="6" xfId="49" applyNumberFormat="1" applyFont="1" applyFill="1" applyBorder="1" applyAlignment="1">
      <alignment horizontal="right" vertical="center"/>
    </xf>
    <xf numFmtId="0" fontId="8" fillId="6" borderId="6" xfId="49" applyFont="1" applyFill="1" applyBorder="1" applyAlignment="1">
      <alignment horizontal="right" vertical="center"/>
    </xf>
    <xf numFmtId="0" fontId="8" fillId="2" borderId="0" xfId="49" applyFont="1" applyFill="1" applyAlignment="1">
      <alignment vertical="center"/>
    </xf>
    <xf numFmtId="0" fontId="8" fillId="2" borderId="16" xfId="49" applyFont="1" applyFill="1" applyBorder="1" applyAlignment="1">
      <alignment vertical="center" wrapText="1"/>
    </xf>
    <xf numFmtId="0" fontId="8" fillId="2" borderId="0" xfId="49" applyFont="1" applyFill="1" applyAlignment="1">
      <alignment vertical="center" wrapText="1"/>
    </xf>
    <xf numFmtId="0" fontId="8" fillId="2" borderId="16" xfId="49" applyFont="1" applyFill="1" applyBorder="1" applyAlignment="1">
      <alignment vertical="center"/>
    </xf>
    <xf numFmtId="0" fontId="19" fillId="2" borderId="16" xfId="49" applyFont="1" applyFill="1" applyBorder="1"/>
    <xf numFmtId="0" fontId="19" fillId="2" borderId="0" xfId="49" applyFont="1" applyFill="1"/>
    <xf numFmtId="0" fontId="20" fillId="2" borderId="0" xfId="49" applyFont="1" applyFill="1" applyAlignment="1">
      <alignment horizontal="center" vertical="center"/>
    </xf>
    <xf numFmtId="0" fontId="21" fillId="2" borderId="0" xfId="49" applyFont="1" applyFill="1"/>
    <xf numFmtId="0" fontId="14" fillId="2" borderId="1" xfId="49" applyFont="1" applyFill="1" applyBorder="1" applyAlignment="1">
      <alignment vertical="center"/>
    </xf>
    <xf numFmtId="0" fontId="22" fillId="2" borderId="1" xfId="49" applyFont="1" applyFill="1" applyBorder="1" applyAlignment="1">
      <alignment horizontal="center" vertical="center"/>
    </xf>
    <xf numFmtId="0" fontId="8" fillId="3" borderId="17" xfId="49" applyFont="1" applyFill="1" applyBorder="1" applyAlignment="1">
      <alignment horizontal="center" vertical="center" wrapText="1"/>
    </xf>
    <xf numFmtId="0" fontId="8" fillId="3" borderId="6" xfId="49" applyFont="1" applyFill="1" applyBorder="1" applyAlignment="1">
      <alignment vertical="center"/>
    </xf>
    <xf numFmtId="181" fontId="8" fillId="5" borderId="6" xfId="49" applyNumberFormat="1" applyFont="1" applyFill="1" applyBorder="1" applyAlignment="1">
      <alignment horizontal="right" vertical="center"/>
    </xf>
    <xf numFmtId="181" fontId="8" fillId="2" borderId="6" xfId="49" applyNumberFormat="1" applyFont="1" applyFill="1" applyBorder="1" applyAlignment="1">
      <alignment horizontal="right" vertical="center"/>
    </xf>
    <xf numFmtId="0" fontId="8" fillId="3" borderId="7" xfId="49" applyFont="1" applyFill="1" applyBorder="1" applyAlignment="1">
      <alignment horizontal="center" vertical="center"/>
    </xf>
    <xf numFmtId="178" fontId="8" fillId="2" borderId="7" xfId="49" applyNumberFormat="1" applyFont="1" applyFill="1" applyBorder="1" applyAlignment="1">
      <alignment horizontal="right" vertical="center"/>
    </xf>
    <xf numFmtId="178" fontId="8" fillId="4" borderId="7" xfId="49" applyNumberFormat="1" applyFont="1" applyFill="1" applyBorder="1" applyAlignment="1">
      <alignment horizontal="right" vertical="center"/>
    </xf>
    <xf numFmtId="181" fontId="8" fillId="2" borderId="7" xfId="49" applyNumberFormat="1" applyFont="1" applyFill="1" applyBorder="1" applyAlignment="1">
      <alignment horizontal="right" vertical="center"/>
    </xf>
    <xf numFmtId="0" fontId="8" fillId="3" borderId="2" xfId="49" applyFont="1" applyFill="1" applyBorder="1" applyAlignment="1">
      <alignment vertical="center"/>
    </xf>
    <xf numFmtId="0" fontId="8" fillId="3" borderId="5" xfId="49" applyFont="1" applyFill="1" applyBorder="1" applyAlignment="1">
      <alignment vertical="center"/>
    </xf>
    <xf numFmtId="180" fontId="8" fillId="3" borderId="5" xfId="49" applyNumberFormat="1" applyFont="1" applyFill="1" applyBorder="1" applyAlignment="1">
      <alignment horizontal="right" vertical="center"/>
    </xf>
    <xf numFmtId="180" fontId="8" fillId="5" borderId="6" xfId="49" applyNumberFormat="1" applyFont="1" applyFill="1" applyBorder="1" applyAlignment="1">
      <alignment horizontal="right" vertical="center"/>
    </xf>
    <xf numFmtId="180" fontId="8" fillId="3" borderId="6" xfId="49" applyNumberFormat="1" applyFont="1" applyFill="1" applyBorder="1" applyAlignment="1">
      <alignment horizontal="right" vertical="center"/>
    </xf>
    <xf numFmtId="0" fontId="18" fillId="2" borderId="6" xfId="49" applyFont="1" applyFill="1" applyBorder="1" applyAlignment="1">
      <alignment horizontal="center"/>
    </xf>
    <xf numFmtId="180" fontId="18" fillId="3" borderId="6" xfId="49" applyNumberFormat="1" applyFont="1" applyFill="1" applyBorder="1"/>
    <xf numFmtId="0" fontId="18" fillId="2" borderId="15" xfId="49" applyFont="1" applyFill="1" applyBorder="1"/>
    <xf numFmtId="0" fontId="8" fillId="2" borderId="15" xfId="49" applyFont="1" applyFill="1" applyBorder="1" applyAlignment="1">
      <alignment vertical="center" wrapText="1"/>
    </xf>
    <xf numFmtId="0" fontId="8" fillId="2" borderId="15" xfId="49" applyFont="1" applyFill="1" applyBorder="1" applyAlignment="1">
      <alignment horizontal="center" vertical="center"/>
    </xf>
    <xf numFmtId="177" fontId="8" fillId="2" borderId="15" xfId="49" applyNumberFormat="1" applyFont="1" applyFill="1" applyBorder="1" applyAlignment="1">
      <alignment horizontal="right" vertical="center"/>
    </xf>
    <xf numFmtId="180" fontId="8" fillId="2" borderId="15" xfId="49" applyNumberFormat="1" applyFont="1" applyFill="1" applyBorder="1" applyAlignment="1">
      <alignment horizontal="right" vertical="center"/>
    </xf>
    <xf numFmtId="180" fontId="18" fillId="2" borderId="15" xfId="49" applyNumberFormat="1" applyFont="1" applyFill="1" applyBorder="1"/>
    <xf numFmtId="180" fontId="8" fillId="3" borderId="6" xfId="49" applyNumberFormat="1" applyFont="1" applyFill="1" applyBorder="1" applyAlignment="1">
      <alignment horizontal="center" vertical="center"/>
    </xf>
    <xf numFmtId="179" fontId="8" fillId="5" borderId="6" xfId="49" applyNumberFormat="1" applyFont="1" applyFill="1" applyBorder="1" applyAlignment="1">
      <alignment horizontal="right" vertical="center"/>
    </xf>
    <xf numFmtId="180" fontId="8" fillId="2" borderId="6" xfId="49" applyNumberFormat="1" applyFont="1" applyFill="1" applyBorder="1" applyAlignment="1">
      <alignment horizontal="right" vertical="center"/>
    </xf>
    <xf numFmtId="178" fontId="8" fillId="5" borderId="7" xfId="49" applyNumberFormat="1" applyFont="1" applyFill="1" applyBorder="1" applyAlignment="1">
      <alignment horizontal="right" vertical="center"/>
    </xf>
    <xf numFmtId="0" fontId="8" fillId="2" borderId="13" xfId="49" applyFont="1" applyFill="1" applyBorder="1" applyAlignment="1">
      <alignment horizontal="center" vertical="center" wrapText="1"/>
    </xf>
    <xf numFmtId="0" fontId="8" fillId="2" borderId="13" xfId="49" applyFont="1" applyFill="1" applyBorder="1" applyAlignment="1">
      <alignment horizontal="left" vertical="center" wrapText="1"/>
    </xf>
    <xf numFmtId="178" fontId="8" fillId="3" borderId="6" xfId="49" applyNumberFormat="1" applyFont="1" applyFill="1" applyBorder="1" applyAlignment="1">
      <alignment horizontal="right" vertical="center"/>
    </xf>
    <xf numFmtId="0" fontId="8" fillId="2" borderId="14" xfId="49" applyFont="1" applyFill="1" applyBorder="1" applyAlignment="1">
      <alignment vertical="center" wrapText="1"/>
    </xf>
    <xf numFmtId="0" fontId="23" fillId="2" borderId="0" xfId="49" applyFont="1" applyFill="1" applyAlignment="1">
      <alignment horizontal="center" vertical="center" wrapText="1"/>
    </xf>
    <xf numFmtId="0" fontId="23" fillId="2" borderId="0" xfId="49" applyFont="1" applyFill="1" applyAlignment="1">
      <alignment horizontal="center" vertical="center"/>
    </xf>
    <xf numFmtId="0" fontId="7" fillId="2" borderId="0" xfId="49" applyFont="1" applyFill="1" applyAlignment="1">
      <alignment vertical="center"/>
    </xf>
    <xf numFmtId="0" fontId="4" fillId="2" borderId="0" xfId="49" applyFont="1" applyFill="1" applyAlignment="1">
      <alignment horizontal="right" vertical="center"/>
    </xf>
    <xf numFmtId="0" fontId="4" fillId="2" borderId="0" xfId="49" applyFont="1" applyFill="1" applyAlignment="1">
      <alignment horizontal="center" vertical="center"/>
    </xf>
    <xf numFmtId="0" fontId="4" fillId="2" borderId="0" xfId="49" applyFont="1" applyFill="1" applyAlignment="1">
      <alignment horizontal="left" vertical="center"/>
    </xf>
    <xf numFmtId="0" fontId="8" fillId="2" borderId="0" xfId="49" applyFont="1" applyFill="1" applyAlignment="1">
      <alignment horizontal="right" vertical="center"/>
    </xf>
    <xf numFmtId="0" fontId="8" fillId="3" borderId="10" xfId="49" applyFont="1" applyFill="1" applyBorder="1" applyAlignment="1">
      <alignment horizontal="center" vertical="center"/>
    </xf>
    <xf numFmtId="0" fontId="18" fillId="2" borderId="6" xfId="49" applyFont="1" applyFill="1" applyBorder="1"/>
    <xf numFmtId="0" fontId="18" fillId="2" borderId="10" xfId="49" applyFont="1" applyFill="1" applyBorder="1"/>
    <xf numFmtId="0" fontId="18" fillId="2" borderId="2" xfId="49" applyFont="1" applyFill="1" applyBorder="1"/>
    <xf numFmtId="0" fontId="8" fillId="3" borderId="18" xfId="49" applyFont="1" applyFill="1" applyBorder="1" applyAlignment="1">
      <alignment horizontal="left" vertical="center"/>
    </xf>
    <xf numFmtId="0" fontId="8" fillId="3" borderId="2" xfId="49" applyFont="1" applyFill="1" applyBorder="1" applyAlignment="1">
      <alignment horizontal="left" vertical="center"/>
    </xf>
    <xf numFmtId="177" fontId="8" fillId="2" borderId="18" xfId="49" applyNumberFormat="1" applyFont="1" applyFill="1" applyBorder="1" applyAlignment="1">
      <alignment horizontal="right" vertical="center"/>
    </xf>
    <xf numFmtId="177" fontId="8" fillId="2" borderId="19" xfId="49" applyNumberFormat="1" applyFont="1" applyFill="1" applyBorder="1" applyAlignment="1">
      <alignment horizontal="right" vertical="center"/>
    </xf>
    <xf numFmtId="0" fontId="8" fillId="3" borderId="10" xfId="49" applyFont="1" applyFill="1" applyBorder="1" applyAlignment="1">
      <alignment horizontal="left" vertical="center"/>
    </xf>
    <xf numFmtId="0" fontId="8" fillId="3" borderId="7" xfId="49" applyFont="1" applyFill="1" applyBorder="1" applyAlignment="1">
      <alignment horizontal="left" vertical="center"/>
    </xf>
    <xf numFmtId="177" fontId="8" fillId="2" borderId="2" xfId="49" applyNumberFormat="1" applyFont="1" applyFill="1" applyBorder="1" applyAlignment="1">
      <alignment horizontal="center" vertical="center"/>
    </xf>
    <xf numFmtId="0" fontId="8" fillId="3" borderId="5" xfId="49" applyFont="1" applyFill="1" applyBorder="1" applyAlignment="1">
      <alignment horizontal="left" vertical="center"/>
    </xf>
    <xf numFmtId="0" fontId="8" fillId="3" borderId="7" xfId="49" applyFont="1" applyFill="1" applyBorder="1" applyAlignment="1">
      <alignment vertical="center"/>
    </xf>
    <xf numFmtId="177" fontId="8" fillId="3" borderId="2" xfId="49" applyNumberFormat="1" applyFont="1" applyFill="1" applyBorder="1" applyAlignment="1">
      <alignment horizontal="center" vertical="center"/>
    </xf>
    <xf numFmtId="0" fontId="24" fillId="2" borderId="0" xfId="49" applyFont="1" applyFill="1" applyAlignment="1">
      <alignment horizontal="center" vertical="center"/>
    </xf>
    <xf numFmtId="0" fontId="24" fillId="2" borderId="0" xfId="49" applyFont="1" applyFill="1" applyAlignment="1">
      <alignment vertical="center"/>
    </xf>
    <xf numFmtId="0" fontId="9" fillId="2" borderId="0" xfId="49" applyFont="1" applyFill="1" applyAlignment="1">
      <alignment vertical="center"/>
    </xf>
    <xf numFmtId="0" fontId="9" fillId="2" borderId="0" xfId="49" applyFont="1" applyFill="1" applyAlignment="1">
      <alignment horizontal="left" vertical="center" wrapText="1"/>
    </xf>
    <xf numFmtId="0" fontId="9" fillId="2" borderId="0" xfId="49" applyFont="1" applyFill="1" applyAlignment="1">
      <alignment horizontal="center" vertical="center"/>
    </xf>
    <xf numFmtId="0" fontId="9" fillId="2" borderId="1" xfId="49" applyFont="1" applyFill="1" applyBorder="1" applyAlignment="1">
      <alignment horizontal="right" vertical="center"/>
    </xf>
    <xf numFmtId="0" fontId="9" fillId="2" borderId="1" xfId="49" applyFont="1" applyFill="1" applyBorder="1" applyAlignment="1">
      <alignment horizontal="left" vertical="center"/>
    </xf>
    <xf numFmtId="0" fontId="19" fillId="2" borderId="1" xfId="49" applyFont="1" applyFill="1" applyBorder="1"/>
    <xf numFmtId="0" fontId="9" fillId="2" borderId="1" xfId="49" applyFont="1" applyFill="1" applyBorder="1" applyAlignment="1">
      <alignment horizontal="center" vertical="center"/>
    </xf>
    <xf numFmtId="0" fontId="9" fillId="3" borderId="2" xfId="49" applyFont="1" applyFill="1" applyBorder="1" applyAlignment="1">
      <alignment horizontal="center" vertical="center" wrapText="1"/>
    </xf>
    <xf numFmtId="0" fontId="9" fillId="2" borderId="2" xfId="49" applyFont="1" applyFill="1" applyBorder="1" applyAlignment="1">
      <alignment horizontal="center" vertical="center" wrapText="1"/>
    </xf>
    <xf numFmtId="0" fontId="9" fillId="3" borderId="2" xfId="49" applyFont="1" applyFill="1" applyBorder="1" applyAlignment="1">
      <alignment horizontal="right" vertical="center" wrapText="1"/>
    </xf>
    <xf numFmtId="0" fontId="9" fillId="3" borderId="2" xfId="49" applyFont="1" applyFill="1" applyBorder="1" applyAlignment="1">
      <alignment horizontal="center" vertical="center"/>
    </xf>
    <xf numFmtId="178" fontId="9" fillId="5" borderId="2" xfId="49" applyNumberFormat="1" applyFont="1" applyFill="1" applyBorder="1" applyAlignment="1">
      <alignment horizontal="right" vertical="center"/>
    </xf>
    <xf numFmtId="179" fontId="9" fillId="5" borderId="2" xfId="49" applyNumberFormat="1" applyFont="1" applyFill="1" applyBorder="1" applyAlignment="1">
      <alignment horizontal="right" vertical="center"/>
    </xf>
    <xf numFmtId="0" fontId="9" fillId="3" borderId="2" xfId="49" applyFont="1" applyFill="1" applyBorder="1" applyAlignment="1">
      <alignment horizontal="left" vertical="center" wrapText="1"/>
    </xf>
    <xf numFmtId="182" fontId="9" fillId="2" borderId="2" xfId="49" applyNumberFormat="1" applyFont="1" applyFill="1" applyBorder="1" applyAlignment="1">
      <alignment horizontal="right" vertical="center"/>
    </xf>
    <xf numFmtId="182" fontId="9" fillId="5" borderId="2" xfId="49" applyNumberFormat="1" applyFont="1" applyFill="1" applyBorder="1" applyAlignment="1">
      <alignment horizontal="right" vertical="center"/>
    </xf>
    <xf numFmtId="177" fontId="9" fillId="5" borderId="2" xfId="49" applyNumberFormat="1" applyFont="1" applyFill="1" applyBorder="1" applyAlignment="1">
      <alignment horizontal="right" vertical="center"/>
    </xf>
    <xf numFmtId="177" fontId="9" fillId="2" borderId="2" xfId="49" applyNumberFormat="1" applyFont="1" applyFill="1" applyBorder="1" applyAlignment="1">
      <alignment horizontal="right" vertical="center"/>
    </xf>
    <xf numFmtId="0" fontId="9" fillId="3" borderId="2" xfId="49" applyFont="1" applyFill="1" applyBorder="1" applyAlignment="1">
      <alignment horizontal="right" vertical="center"/>
    </xf>
    <xf numFmtId="176" fontId="9" fillId="2" borderId="2" xfId="49" applyNumberFormat="1" applyFont="1" applyFill="1" applyBorder="1" applyAlignment="1">
      <alignment horizontal="right" vertical="center"/>
    </xf>
    <xf numFmtId="0" fontId="9" fillId="3" borderId="5" xfId="49" applyFont="1" applyFill="1" applyBorder="1" applyAlignment="1">
      <alignment horizontal="center" vertical="center" wrapText="1"/>
    </xf>
    <xf numFmtId="0" fontId="9" fillId="3" borderId="10" xfId="49" applyFont="1" applyFill="1" applyBorder="1" applyAlignment="1">
      <alignment vertical="center" wrapText="1"/>
    </xf>
    <xf numFmtId="0" fontId="9" fillId="3" borderId="2" xfId="49" applyFont="1" applyFill="1" applyBorder="1" applyAlignment="1">
      <alignment vertical="center" wrapText="1"/>
    </xf>
    <xf numFmtId="0" fontId="9" fillId="3" borderId="10" xfId="49" applyFont="1" applyFill="1" applyBorder="1" applyAlignment="1">
      <alignment horizontal="center" vertical="center" wrapText="1"/>
    </xf>
    <xf numFmtId="0" fontId="9" fillId="3" borderId="11" xfId="49" applyFont="1" applyFill="1" applyBorder="1" applyAlignment="1">
      <alignment horizontal="center" vertical="center" wrapText="1"/>
    </xf>
    <xf numFmtId="0" fontId="9" fillId="3" borderId="5" xfId="49" applyFont="1" applyFill="1" applyBorder="1" applyAlignment="1">
      <alignment horizontal="center" vertical="center"/>
    </xf>
    <xf numFmtId="177" fontId="9" fillId="5" borderId="5" xfId="49" applyNumberFormat="1" applyFont="1" applyFill="1" applyBorder="1" applyAlignment="1">
      <alignment horizontal="right" vertical="center"/>
    </xf>
    <xf numFmtId="0" fontId="17" fillId="2" borderId="6" xfId="49" applyFont="1" applyFill="1" applyBorder="1"/>
    <xf numFmtId="0" fontId="9" fillId="3" borderId="12" xfId="49" applyFont="1" applyFill="1" applyBorder="1" applyAlignment="1">
      <alignment vertical="center" wrapText="1"/>
    </xf>
    <xf numFmtId="0" fontId="9" fillId="3" borderId="7" xfId="49" applyFont="1" applyFill="1" applyBorder="1" applyAlignment="1">
      <alignment vertical="center" wrapText="1"/>
    </xf>
    <xf numFmtId="0" fontId="9" fillId="3" borderId="7" xfId="49" applyFont="1" applyFill="1" applyBorder="1" applyAlignment="1">
      <alignment horizontal="center" vertical="center"/>
    </xf>
    <xf numFmtId="177" fontId="9" fillId="5" borderId="7" xfId="49" applyNumberFormat="1" applyFont="1" applyFill="1" applyBorder="1" applyAlignment="1">
      <alignment horizontal="right" vertical="center"/>
    </xf>
    <xf numFmtId="0" fontId="9" fillId="2" borderId="2" xfId="49" applyFont="1" applyFill="1" applyBorder="1" applyAlignment="1">
      <alignment vertical="center"/>
    </xf>
    <xf numFmtId="180" fontId="9" fillId="5" borderId="2" xfId="49" applyNumberFormat="1" applyFont="1" applyFill="1" applyBorder="1" applyAlignment="1">
      <alignment horizontal="right" vertical="center"/>
    </xf>
    <xf numFmtId="180" fontId="9" fillId="2" borderId="2" xfId="49" applyNumberFormat="1" applyFont="1" applyFill="1" applyBorder="1" applyAlignment="1">
      <alignment horizontal="right" vertical="center"/>
    </xf>
    <xf numFmtId="177" fontId="9" fillId="3" borderId="2" xfId="49" applyNumberFormat="1" applyFont="1" applyFill="1" applyBorder="1" applyAlignment="1">
      <alignment horizontal="right" vertical="center"/>
    </xf>
    <xf numFmtId="180" fontId="9" fillId="3" borderId="2" xfId="49" applyNumberFormat="1" applyFont="1" applyFill="1" applyBorder="1" applyAlignment="1">
      <alignment horizontal="right" vertical="center"/>
    </xf>
    <xf numFmtId="179" fontId="9" fillId="2" borderId="2" xfId="49" applyNumberFormat="1" applyFont="1" applyFill="1" applyBorder="1" applyAlignment="1">
      <alignment horizontal="right" vertical="center"/>
    </xf>
    <xf numFmtId="0" fontId="9" fillId="3" borderId="5" xfId="49" applyFont="1" applyFill="1" applyBorder="1" applyAlignment="1">
      <alignment horizontal="right" vertical="center"/>
    </xf>
    <xf numFmtId="180" fontId="9" fillId="5" borderId="5" xfId="49" applyNumberFormat="1" applyFont="1" applyFill="1" applyBorder="1" applyAlignment="1">
      <alignment horizontal="right" vertical="center"/>
    </xf>
    <xf numFmtId="0" fontId="9" fillId="3" borderId="7" xfId="49" applyFont="1" applyFill="1" applyBorder="1" applyAlignment="1">
      <alignment horizontal="right" vertical="center"/>
    </xf>
    <xf numFmtId="180" fontId="9" fillId="5" borderId="7" xfId="49" applyNumberFormat="1" applyFont="1" applyFill="1" applyBorder="1" applyAlignment="1">
      <alignment horizontal="right" vertical="center"/>
    </xf>
    <xf numFmtId="0" fontId="24" fillId="2" borderId="0" xfId="49" applyFont="1" applyFill="1"/>
    <xf numFmtId="0" fontId="8" fillId="2" borderId="0" xfId="49" applyFont="1" applyFill="1"/>
    <xf numFmtId="0" fontId="8" fillId="2" borderId="0" xfId="49" applyFont="1" applyFill="1" applyAlignment="1">
      <alignment horizontal="center"/>
    </xf>
    <xf numFmtId="0" fontId="8" fillId="2" borderId="1" xfId="49" applyFont="1" applyFill="1" applyBorder="1" applyAlignment="1">
      <alignment horizontal="left"/>
    </xf>
    <xf numFmtId="0" fontId="8" fillId="2" borderId="2" xfId="49" applyFont="1" applyFill="1" applyBorder="1" applyAlignment="1">
      <alignment vertical="center"/>
    </xf>
    <xf numFmtId="0" fontId="8" fillId="2" borderId="2" xfId="49" applyFont="1" applyFill="1" applyBorder="1" applyAlignment="1">
      <alignment horizontal="center" vertical="center" wrapText="1"/>
    </xf>
    <xf numFmtId="0" fontId="8" fillId="3" borderId="20" xfId="49" applyFont="1" applyFill="1" applyBorder="1" applyAlignment="1">
      <alignment vertical="center" wrapText="1"/>
    </xf>
    <xf numFmtId="0" fontId="8" fillId="3" borderId="21" xfId="49" applyFont="1" applyFill="1" applyBorder="1" applyAlignment="1">
      <alignment horizontal="center" vertical="center" wrapText="1"/>
    </xf>
    <xf numFmtId="0" fontId="8" fillId="3" borderId="3" xfId="49" applyFont="1" applyFill="1" applyBorder="1" applyAlignment="1">
      <alignment horizontal="center" vertical="center" wrapText="1"/>
    </xf>
    <xf numFmtId="0" fontId="8" fillId="2" borderId="2" xfId="49" applyFont="1" applyFill="1" applyBorder="1"/>
    <xf numFmtId="0" fontId="8" fillId="3" borderId="2" xfId="49" applyFont="1" applyFill="1" applyBorder="1" applyAlignment="1">
      <alignment horizontal="right" vertical="center" wrapText="1"/>
    </xf>
    <xf numFmtId="0" fontId="8" fillId="3" borderId="2" xfId="49" applyFont="1" applyFill="1" applyBorder="1" applyAlignment="1">
      <alignment horizontal="right" vertical="center"/>
    </xf>
    <xf numFmtId="179" fontId="8" fillId="2" borderId="2" xfId="49" applyNumberFormat="1" applyFont="1" applyFill="1" applyBorder="1" applyAlignment="1">
      <alignment horizontal="right" vertical="center"/>
    </xf>
    <xf numFmtId="0" fontId="8" fillId="3" borderId="22" xfId="49" applyFont="1" applyFill="1" applyBorder="1" applyAlignment="1">
      <alignment horizontal="center" vertical="center" wrapText="1"/>
    </xf>
    <xf numFmtId="0" fontId="8" fillId="3" borderId="23" xfId="49" applyFont="1" applyFill="1" applyBorder="1" applyAlignment="1">
      <alignment horizontal="center" vertical="center" wrapText="1"/>
    </xf>
    <xf numFmtId="0" fontId="8" fillId="3" borderId="4" xfId="49" applyFont="1" applyFill="1" applyBorder="1" applyAlignment="1">
      <alignment horizontal="center" vertical="center" wrapText="1"/>
    </xf>
    <xf numFmtId="0" fontId="8" fillId="2" borderId="2" xfId="49" applyFont="1" applyFill="1" applyBorder="1" applyAlignment="1">
      <alignment horizontal="center" vertical="center"/>
    </xf>
    <xf numFmtId="0" fontId="8" fillId="2" borderId="2" xfId="49" applyFont="1" applyFill="1" applyBorder="1" applyAlignment="1">
      <alignment horizontal="right" vertical="center"/>
    </xf>
    <xf numFmtId="0" fontId="17" fillId="2" borderId="2" xfId="49" applyFont="1" applyFill="1" applyBorder="1"/>
    <xf numFmtId="177" fontId="8" fillId="5" borderId="2" xfId="49" applyNumberFormat="1" applyFont="1" applyFill="1" applyBorder="1" applyAlignment="1">
      <alignment horizontal="right" vertical="center" wrapText="1"/>
    </xf>
    <xf numFmtId="0" fontId="8" fillId="2" borderId="2" xfId="49" applyFont="1" applyFill="1" applyBorder="1" applyAlignment="1">
      <alignment vertical="center" wrapText="1"/>
    </xf>
    <xf numFmtId="180" fontId="8" fillId="5" borderId="2" xfId="49" applyNumberFormat="1" applyFont="1" applyFill="1" applyBorder="1" applyAlignment="1">
      <alignment horizontal="right" vertical="center" wrapText="1"/>
    </xf>
    <xf numFmtId="0" fontId="25" fillId="2" borderId="0" xfId="49" applyFont="1" applyFill="1" applyAlignment="1">
      <alignment horizontal="center" vertical="center"/>
    </xf>
    <xf numFmtId="0" fontId="25" fillId="2" borderId="0" xfId="49" applyFont="1" applyFill="1" applyAlignment="1">
      <alignment horizontal="center"/>
    </xf>
    <xf numFmtId="0" fontId="9" fillId="2" borderId="1" xfId="49" applyFont="1" applyFill="1" applyBorder="1" applyAlignment="1">
      <alignment horizontal="left" vertical="center" wrapText="1"/>
    </xf>
    <xf numFmtId="0" fontId="26" fillId="2" borderId="1" xfId="49" applyFont="1" applyFill="1" applyBorder="1" applyAlignment="1">
      <alignment horizontal="center" vertical="center"/>
    </xf>
    <xf numFmtId="0" fontId="9" fillId="3" borderId="2" xfId="49" applyFont="1" applyFill="1" applyBorder="1" applyAlignment="1">
      <alignment horizontal="left" vertical="center"/>
    </xf>
    <xf numFmtId="177" fontId="27" fillId="4" borderId="2" xfId="49" applyNumberFormat="1" applyFont="1" applyFill="1" applyBorder="1" applyAlignment="1">
      <alignment horizontal="right" vertical="center"/>
    </xf>
    <xf numFmtId="177" fontId="27" fillId="2" borderId="2" xfId="49" applyNumberFormat="1" applyFont="1" applyFill="1" applyBorder="1" applyAlignment="1">
      <alignment horizontal="right" vertical="center"/>
    </xf>
    <xf numFmtId="0" fontId="27" fillId="3" borderId="2" xfId="49" applyFont="1" applyFill="1" applyBorder="1" applyAlignment="1">
      <alignment horizontal="right" vertical="center"/>
    </xf>
    <xf numFmtId="177" fontId="27" fillId="5" borderId="2" xfId="49" applyNumberFormat="1" applyFont="1" applyFill="1" applyBorder="1" applyAlignment="1">
      <alignment horizontal="right" vertical="center"/>
    </xf>
    <xf numFmtId="0" fontId="28" fillId="2" borderId="0" xfId="49" applyFont="1" applyFill="1" applyAlignment="1">
      <alignment horizontal="center" vertical="center" wrapText="1"/>
    </xf>
    <xf numFmtId="0" fontId="14" fillId="2" borderId="1" xfId="49" applyFont="1" applyFill="1" applyBorder="1" applyAlignment="1">
      <alignment horizontal="center" vertical="center" wrapText="1"/>
    </xf>
    <xf numFmtId="0" fontId="8" fillId="7" borderId="1" xfId="49" applyFont="1" applyFill="1" applyBorder="1" applyAlignment="1">
      <alignment horizontal="left" vertical="center" wrapText="1"/>
    </xf>
    <xf numFmtId="0" fontId="8" fillId="2" borderId="1" xfId="49" applyFont="1" applyFill="1" applyBorder="1" applyAlignment="1">
      <alignment horizontal="center" vertical="center" wrapText="1"/>
    </xf>
    <xf numFmtId="0" fontId="29" fillId="3" borderId="2" xfId="49" applyFont="1" applyFill="1" applyBorder="1" applyAlignment="1">
      <alignment horizontal="center" vertical="center" wrapText="1"/>
    </xf>
    <xf numFmtId="0" fontId="30" fillId="3" borderId="2" xfId="49" applyFont="1" applyFill="1" applyBorder="1" applyAlignment="1">
      <alignment horizontal="center" vertical="center"/>
    </xf>
    <xf numFmtId="0" fontId="30" fillId="3" borderId="2" xfId="49" applyFont="1" applyFill="1" applyBorder="1" applyAlignment="1">
      <alignment vertical="center"/>
    </xf>
    <xf numFmtId="178" fontId="8" fillId="2" borderId="2" xfId="49" applyNumberFormat="1" applyFont="1" applyFill="1" applyBorder="1" applyAlignment="1">
      <alignment horizontal="right" vertical="center" wrapText="1"/>
    </xf>
    <xf numFmtId="0" fontId="8" fillId="3" borderId="4" xfId="49" applyFont="1" applyFill="1" applyBorder="1" applyAlignment="1">
      <alignment horizontal="center" vertical="center"/>
    </xf>
    <xf numFmtId="177" fontId="8" fillId="3" borderId="2" xfId="49" applyNumberFormat="1" applyFont="1" applyFill="1" applyBorder="1" applyAlignment="1">
      <alignment horizontal="right" vertical="center" wrapText="1"/>
    </xf>
    <xf numFmtId="0" fontId="14" fillId="3" borderId="4" xfId="49" applyFont="1" applyFill="1" applyBorder="1" applyAlignment="1">
      <alignment horizontal="center" vertical="center"/>
    </xf>
    <xf numFmtId="0" fontId="14" fillId="3" borderId="20" xfId="49" applyFont="1" applyFill="1" applyBorder="1" applyAlignment="1">
      <alignment horizontal="left" vertical="center" shrinkToFit="1"/>
    </xf>
    <xf numFmtId="0" fontId="14" fillId="3" borderId="21" xfId="49" applyFont="1" applyFill="1" applyBorder="1" applyAlignment="1">
      <alignment horizontal="center" vertical="center" shrinkToFit="1"/>
    </xf>
    <xf numFmtId="0" fontId="14" fillId="3" borderId="21" xfId="49" applyFont="1" applyFill="1" applyBorder="1" applyAlignment="1">
      <alignment horizontal="left" vertical="center" shrinkToFit="1"/>
    </xf>
    <xf numFmtId="0" fontId="8" fillId="3" borderId="3" xfId="49" applyFont="1" applyFill="1" applyBorder="1" applyAlignment="1">
      <alignment horizontal="left" vertical="center" shrinkToFit="1"/>
    </xf>
    <xf numFmtId="0" fontId="14" fillId="3" borderId="3" xfId="49" applyFont="1" applyFill="1" applyBorder="1" applyAlignment="1">
      <alignment horizontal="left" vertical="center" shrinkToFit="1"/>
    </xf>
    <xf numFmtId="177" fontId="8" fillId="3" borderId="2" xfId="49" applyNumberFormat="1" applyFont="1" applyFill="1" applyBorder="1" applyAlignment="1">
      <alignment horizontal="left" vertical="center" wrapText="1"/>
    </xf>
    <xf numFmtId="0" fontId="23" fillId="2" borderId="0" xfId="49" applyFont="1" applyFill="1" applyAlignment="1">
      <alignment vertical="center"/>
    </xf>
    <xf numFmtId="0" fontId="31" fillId="2" borderId="0" xfId="49" applyFont="1" applyFill="1" applyAlignment="1">
      <alignment vertical="center"/>
    </xf>
    <xf numFmtId="0" fontId="31" fillId="2" borderId="0" xfId="49" applyFont="1" applyFill="1" applyAlignment="1">
      <alignment horizontal="right" vertical="center"/>
    </xf>
    <xf numFmtId="0" fontId="31" fillId="2" borderId="0" xfId="49" applyFont="1" applyFill="1" applyAlignment="1">
      <alignment horizontal="center" vertical="center"/>
    </xf>
    <xf numFmtId="0" fontId="31" fillId="2" borderId="1" xfId="49" applyFont="1" applyFill="1" applyBorder="1" applyAlignment="1">
      <alignment horizontal="right" vertical="center"/>
    </xf>
    <xf numFmtId="0" fontId="31" fillId="2" borderId="1" xfId="49" applyFont="1" applyFill="1" applyBorder="1" applyAlignment="1">
      <alignment horizontal="left" vertical="center" wrapText="1"/>
    </xf>
    <xf numFmtId="0" fontId="31" fillId="2" borderId="1" xfId="49" applyFont="1" applyFill="1" applyBorder="1" applyAlignment="1">
      <alignment horizontal="left" vertical="center"/>
    </xf>
    <xf numFmtId="0" fontId="31" fillId="2" borderId="1" xfId="49" applyFont="1" applyFill="1" applyBorder="1" applyAlignment="1">
      <alignment horizontal="center" vertical="center"/>
    </xf>
    <xf numFmtId="0" fontId="31" fillId="3" borderId="2" xfId="49" applyFont="1" applyFill="1" applyBorder="1" applyAlignment="1">
      <alignment horizontal="center" vertical="center" wrapText="1"/>
    </xf>
    <xf numFmtId="0" fontId="31" fillId="3" borderId="2" xfId="49" applyFont="1" applyFill="1" applyBorder="1" applyAlignment="1">
      <alignment horizontal="center" vertical="center"/>
    </xf>
    <xf numFmtId="0" fontId="31" fillId="2" borderId="2" xfId="49" applyFont="1" applyFill="1" applyBorder="1" applyAlignment="1">
      <alignment horizontal="center" vertical="center" wrapText="1"/>
    </xf>
    <xf numFmtId="0" fontId="31" fillId="2" borderId="2" xfId="49" applyFont="1" applyFill="1" applyBorder="1" applyAlignment="1">
      <alignment horizontal="center" vertical="center"/>
    </xf>
    <xf numFmtId="0" fontId="31" fillId="3" borderId="2" xfId="49" applyFont="1" applyFill="1" applyBorder="1" applyAlignment="1">
      <alignment horizontal="left" vertical="center"/>
    </xf>
    <xf numFmtId="178" fontId="31" fillId="5" borderId="2" xfId="49" applyNumberFormat="1" applyFont="1" applyFill="1" applyBorder="1" applyAlignment="1">
      <alignment horizontal="right" vertical="center"/>
    </xf>
    <xf numFmtId="179" fontId="31" fillId="5" borderId="2" xfId="49" applyNumberFormat="1" applyFont="1" applyFill="1" applyBorder="1" applyAlignment="1">
      <alignment horizontal="right" vertical="center"/>
    </xf>
    <xf numFmtId="0" fontId="31" fillId="3" borderId="2" xfId="49" applyFont="1" applyFill="1" applyBorder="1" applyAlignment="1">
      <alignment horizontal="right" vertical="center"/>
    </xf>
    <xf numFmtId="178" fontId="31" fillId="2" borderId="2" xfId="49" applyNumberFormat="1" applyFont="1" applyFill="1" applyBorder="1" applyAlignment="1">
      <alignment horizontal="right" vertical="center"/>
    </xf>
    <xf numFmtId="177" fontId="31" fillId="5" borderId="2" xfId="49" applyNumberFormat="1" applyFont="1" applyFill="1" applyBorder="1" applyAlignment="1">
      <alignment horizontal="right" vertical="center"/>
    </xf>
    <xf numFmtId="177" fontId="31" fillId="2" borderId="2" xfId="49" applyNumberFormat="1" applyFont="1" applyFill="1" applyBorder="1" applyAlignment="1">
      <alignment horizontal="right" vertical="center"/>
    </xf>
    <xf numFmtId="0" fontId="31" fillId="3" borderId="5" xfId="49" applyFont="1" applyFill="1" applyBorder="1" applyAlignment="1">
      <alignment horizontal="center" vertical="center" wrapText="1"/>
    </xf>
    <xf numFmtId="0" fontId="31" fillId="3" borderId="5" xfId="49" applyFont="1" applyFill="1" applyBorder="1" applyAlignment="1">
      <alignment horizontal="right" vertical="center"/>
    </xf>
    <xf numFmtId="0" fontId="31" fillId="3" borderId="7" xfId="49" applyFont="1" applyFill="1" applyBorder="1" applyAlignment="1">
      <alignment horizontal="center" vertical="center" wrapText="1"/>
    </xf>
    <xf numFmtId="0" fontId="31" fillId="3" borderId="18" xfId="49" applyFont="1" applyFill="1" applyBorder="1" applyAlignment="1">
      <alignment vertical="center" wrapText="1"/>
    </xf>
    <xf numFmtId="0" fontId="31" fillId="3" borderId="18" xfId="49" applyFont="1" applyFill="1" applyBorder="1" applyAlignment="1">
      <alignment vertical="center"/>
    </xf>
    <xf numFmtId="179" fontId="31" fillId="5" borderId="8" xfId="49" applyNumberFormat="1" applyFont="1" applyFill="1" applyBorder="1" applyAlignment="1">
      <alignment horizontal="right" vertical="center"/>
    </xf>
    <xf numFmtId="177" fontId="31" fillId="5" borderId="5" xfId="49" applyNumberFormat="1" applyFont="1" applyFill="1" applyBorder="1" applyAlignment="1">
      <alignment horizontal="right" vertical="center"/>
    </xf>
    <xf numFmtId="0" fontId="31" fillId="3" borderId="7" xfId="49" applyFont="1" applyFill="1" applyBorder="1" applyAlignment="1">
      <alignment vertical="center" wrapText="1"/>
    </xf>
    <xf numFmtId="0" fontId="31" fillId="3" borderId="7" xfId="49" applyFont="1" applyFill="1" applyBorder="1" applyAlignment="1">
      <alignment vertical="center"/>
    </xf>
    <xf numFmtId="0" fontId="31" fillId="3" borderId="7" xfId="49" applyFont="1" applyFill="1" applyBorder="1" applyAlignment="1">
      <alignment horizontal="center" vertical="center"/>
    </xf>
    <xf numFmtId="177" fontId="31" fillId="5" borderId="7" xfId="49" applyNumberFormat="1" applyFont="1" applyFill="1" applyBorder="1" applyAlignment="1">
      <alignment horizontal="right" vertical="center"/>
    </xf>
    <xf numFmtId="0" fontId="31" fillId="3" borderId="2" xfId="49" applyFont="1" applyFill="1" applyBorder="1" applyAlignment="1">
      <alignment vertical="center" wrapText="1"/>
    </xf>
    <xf numFmtId="0" fontId="31" fillId="2" borderId="2" xfId="49" applyFont="1" applyFill="1" applyBorder="1" applyAlignment="1">
      <alignment vertical="center"/>
    </xf>
    <xf numFmtId="0" fontId="31" fillId="3" borderId="2" xfId="49" applyFont="1" applyFill="1" applyBorder="1" applyAlignment="1">
      <alignment vertical="center"/>
    </xf>
    <xf numFmtId="180" fontId="31" fillId="3" borderId="2" xfId="49" applyNumberFormat="1" applyFont="1" applyFill="1" applyBorder="1" applyAlignment="1">
      <alignment horizontal="right" vertical="center"/>
    </xf>
    <xf numFmtId="180" fontId="31" fillId="5" borderId="2" xfId="49" applyNumberFormat="1" applyFont="1" applyFill="1" applyBorder="1" applyAlignment="1">
      <alignment horizontal="right" vertical="center"/>
    </xf>
    <xf numFmtId="180" fontId="31" fillId="2" borderId="2" xfId="49" applyNumberFormat="1" applyFont="1" applyFill="1" applyBorder="1" applyAlignment="1">
      <alignment horizontal="right" vertical="center"/>
    </xf>
    <xf numFmtId="180" fontId="31" fillId="2" borderId="5" xfId="49" applyNumberFormat="1" applyFont="1" applyFill="1" applyBorder="1" applyAlignment="1">
      <alignment horizontal="right" vertical="center"/>
    </xf>
    <xf numFmtId="180" fontId="19" fillId="3" borderId="24" xfId="49" applyNumberFormat="1" applyFont="1" applyFill="1" applyBorder="1"/>
    <xf numFmtId="177" fontId="31" fillId="5" borderId="18" xfId="49" applyNumberFormat="1" applyFont="1" applyFill="1" applyBorder="1" applyAlignment="1">
      <alignment horizontal="right" vertical="center"/>
    </xf>
    <xf numFmtId="180" fontId="31" fillId="3" borderId="7" xfId="49" applyNumberFormat="1" applyFont="1" applyFill="1" applyBorder="1" applyAlignment="1">
      <alignment horizontal="right" vertical="center"/>
    </xf>
    <xf numFmtId="0" fontId="8" fillId="3" borderId="20" xfId="49" applyFont="1" applyFill="1" applyBorder="1" applyAlignment="1">
      <alignment horizontal="center" vertical="center" wrapText="1"/>
    </xf>
    <xf numFmtId="0" fontId="8" fillId="2" borderId="21" xfId="49" applyFont="1" applyFill="1" applyBorder="1" applyAlignment="1">
      <alignment horizontal="center" vertical="center" wrapText="1"/>
    </xf>
    <xf numFmtId="0" fontId="8" fillId="2" borderId="3" xfId="49" applyFont="1" applyFill="1" applyBorder="1" applyAlignment="1">
      <alignment horizontal="center" vertical="center"/>
    </xf>
    <xf numFmtId="0" fontId="8" fillId="2" borderId="3" xfId="49" applyFont="1" applyFill="1" applyBorder="1" applyAlignment="1">
      <alignment horizontal="center" vertical="center" wrapText="1"/>
    </xf>
    <xf numFmtId="0" fontId="8" fillId="3" borderId="21" xfId="49" applyFont="1" applyFill="1" applyBorder="1" applyAlignment="1">
      <alignment vertical="center" wrapText="1"/>
    </xf>
    <xf numFmtId="0" fontId="8" fillId="3" borderId="3" xfId="49" applyFont="1" applyFill="1" applyBorder="1" applyAlignment="1">
      <alignment vertical="center" wrapText="1"/>
    </xf>
    <xf numFmtId="0" fontId="32" fillId="2" borderId="0" xfId="49" applyFont="1" applyFill="1" applyAlignment="1">
      <alignment horizontal="center" vertical="center"/>
    </xf>
    <xf numFmtId="0" fontId="32" fillId="2" borderId="0" xfId="49" applyFont="1" applyFill="1" applyAlignment="1">
      <alignment horizontal="center"/>
    </xf>
    <xf numFmtId="0" fontId="27" fillId="2" borderId="0" xfId="49" applyFont="1" applyFill="1" applyAlignment="1">
      <alignment horizontal="right" vertical="center"/>
    </xf>
    <xf numFmtId="0" fontId="27" fillId="2" borderId="1" xfId="49" applyFont="1" applyFill="1" applyBorder="1" applyAlignment="1">
      <alignment horizontal="left" vertical="center" wrapText="1"/>
    </xf>
    <xf numFmtId="0" fontId="33" fillId="2" borderId="1" xfId="49" applyFont="1" applyFill="1" applyBorder="1"/>
    <xf numFmtId="0" fontId="27" fillId="2" borderId="1" xfId="49" applyFont="1" applyFill="1" applyBorder="1" applyAlignment="1">
      <alignment horizontal="center" vertical="center"/>
    </xf>
    <xf numFmtId="0" fontId="27" fillId="2" borderId="1" xfId="49" applyFont="1" applyFill="1" applyBorder="1" applyAlignment="1">
      <alignment horizontal="right" vertical="center"/>
    </xf>
    <xf numFmtId="0" fontId="27" fillId="3" borderId="2" xfId="49" applyFont="1" applyFill="1" applyBorder="1" applyAlignment="1">
      <alignment horizontal="center" vertical="center"/>
    </xf>
    <xf numFmtId="0" fontId="27" fillId="3" borderId="2" xfId="49" applyFont="1" applyFill="1" applyBorder="1" applyAlignment="1">
      <alignment horizontal="left" vertical="center"/>
    </xf>
    <xf numFmtId="0" fontId="27" fillId="2" borderId="2" xfId="49" applyFont="1" applyFill="1" applyBorder="1" applyAlignment="1">
      <alignment horizontal="right" vertical="center"/>
    </xf>
    <xf numFmtId="177" fontId="27" fillId="2" borderId="5" xfId="49" applyNumberFormat="1" applyFont="1" applyFill="1" applyBorder="1" applyAlignment="1">
      <alignment horizontal="right" vertical="center"/>
    </xf>
    <xf numFmtId="0" fontId="27" fillId="3" borderId="9" xfId="49" applyFont="1" applyFill="1" applyBorder="1" applyAlignment="1">
      <alignment horizontal="left" vertical="center"/>
    </xf>
    <xf numFmtId="177" fontId="27" fillId="2" borderId="6" xfId="49" applyNumberFormat="1" applyFont="1" applyFill="1" applyBorder="1" applyAlignment="1">
      <alignment horizontal="right" vertical="center"/>
    </xf>
    <xf numFmtId="177" fontId="27" fillId="2" borderId="24" xfId="49" applyNumberFormat="1" applyFont="1" applyFill="1" applyBorder="1" applyAlignment="1">
      <alignment horizontal="right" vertical="center"/>
    </xf>
    <xf numFmtId="0" fontId="27" fillId="3" borderId="5" xfId="49" applyFont="1" applyFill="1" applyBorder="1" applyAlignment="1">
      <alignment horizontal="center" vertical="center"/>
    </xf>
    <xf numFmtId="0" fontId="27" fillId="3" borderId="18" xfId="49" applyFont="1" applyFill="1" applyBorder="1" applyAlignment="1">
      <alignment horizontal="left" vertical="center"/>
    </xf>
    <xf numFmtId="177" fontId="27" fillId="2" borderId="18" xfId="49" applyNumberFormat="1" applyFont="1" applyFill="1" applyBorder="1" applyAlignment="1">
      <alignment horizontal="right" vertical="center"/>
    </xf>
    <xf numFmtId="0" fontId="27" fillId="3" borderId="18" xfId="49" applyFont="1" applyFill="1" applyBorder="1" applyAlignment="1">
      <alignment horizontal="center" vertical="center"/>
    </xf>
    <xf numFmtId="177" fontId="27" fillId="3" borderId="18" xfId="49" applyNumberFormat="1" applyFont="1" applyFill="1" applyBorder="1" applyAlignment="1">
      <alignment horizontal="center" vertical="center"/>
    </xf>
    <xf numFmtId="0" fontId="27" fillId="3" borderId="7" xfId="49" applyFont="1" applyFill="1" applyBorder="1" applyAlignment="1">
      <alignment horizontal="left" vertical="center"/>
    </xf>
    <xf numFmtId="177" fontId="27" fillId="2" borderId="7" xfId="49" applyNumberFormat="1" applyFont="1" applyFill="1" applyBorder="1" applyAlignment="1">
      <alignment horizontal="right" vertical="center"/>
    </xf>
    <xf numFmtId="0" fontId="27" fillId="3" borderId="7" xfId="49" applyFont="1" applyFill="1" applyBorder="1" applyAlignment="1">
      <alignment horizontal="center" vertical="center"/>
    </xf>
    <xf numFmtId="183" fontId="27" fillId="5" borderId="2" xfId="49" applyNumberFormat="1" applyFont="1" applyFill="1" applyBorder="1" applyAlignment="1">
      <alignment horizontal="right" vertical="center"/>
    </xf>
    <xf numFmtId="0" fontId="34" fillId="2" borderId="0" xfId="49" applyFont="1" applyFill="1" applyAlignment="1">
      <alignment horizontal="center" vertical="center"/>
    </xf>
    <xf numFmtId="0" fontId="34" fillId="2" borderId="0" xfId="49" applyFont="1" applyFill="1" applyAlignment="1">
      <alignment vertical="center"/>
    </xf>
    <xf numFmtId="0" fontId="14" fillId="3" borderId="2" xfId="49" applyFont="1" applyFill="1" applyBorder="1" applyAlignment="1">
      <alignment horizontal="center" vertical="center" shrinkToFit="1"/>
    </xf>
    <xf numFmtId="184" fontId="8" fillId="4" borderId="2" xfId="49" applyNumberFormat="1" applyFont="1" applyFill="1" applyBorder="1" applyAlignment="1">
      <alignment horizontal="right" vertical="center" wrapText="1"/>
    </xf>
    <xf numFmtId="0" fontId="8" fillId="2" borderId="25" xfId="49" applyFont="1" applyFill="1" applyBorder="1"/>
    <xf numFmtId="0" fontId="8" fillId="2" borderId="26" xfId="49" applyFont="1" applyFill="1" applyBorder="1"/>
    <xf numFmtId="0" fontId="29" fillId="2" borderId="0" xfId="49" applyFont="1" applyFill="1" applyAlignment="1">
      <alignment horizontal="left" vertical="center" shrinkToFit="1"/>
    </xf>
    <xf numFmtId="0" fontId="35" fillId="2" borderId="0" xfId="49" applyFont="1" applyFill="1" applyAlignment="1">
      <alignment horizontal="center" vertical="center"/>
    </xf>
    <xf numFmtId="0" fontId="8" fillId="3" borderId="5" xfId="49" applyFont="1" applyFill="1" applyBorder="1" applyAlignment="1">
      <alignment horizontal="left" vertical="center" wrapText="1"/>
    </xf>
    <xf numFmtId="0" fontId="8" fillId="3" borderId="6" xfId="49" applyFont="1" applyFill="1" applyBorder="1" applyAlignment="1">
      <alignment horizontal="left" vertical="center"/>
    </xf>
    <xf numFmtId="0" fontId="19" fillId="2" borderId="27" xfId="49" applyFont="1" applyFill="1" applyBorder="1"/>
    <xf numFmtId="0" fontId="8" fillId="3" borderId="6" xfId="49" applyFont="1" applyFill="1" applyBorder="1" applyAlignment="1">
      <alignment horizontal="right" vertical="center"/>
    </xf>
    <xf numFmtId="0" fontId="8" fillId="3" borderId="6" xfId="49" applyFont="1" applyFill="1" applyBorder="1" applyAlignment="1">
      <alignment horizontal="right" vertical="center" wrapText="1"/>
    </xf>
    <xf numFmtId="0" fontId="8" fillId="3" borderId="20" xfId="49" applyFont="1" applyFill="1" applyBorder="1" applyAlignment="1">
      <alignment horizontal="center" vertical="center"/>
    </xf>
    <xf numFmtId="0" fontId="8" fillId="3" borderId="3" xfId="49" applyFont="1" applyFill="1" applyBorder="1" applyAlignment="1">
      <alignment horizontal="center" vertical="center"/>
    </xf>
    <xf numFmtId="0" fontId="19" fillId="3" borderId="6" xfId="49" applyFont="1" applyFill="1" applyBorder="1"/>
    <xf numFmtId="0" fontId="6" fillId="2" borderId="0" xfId="49" applyFont="1" applyFill="1" applyAlignment="1">
      <alignment horizontal="center" vertical="center" wrapText="1"/>
    </xf>
    <xf numFmtId="0" fontId="8" fillId="3" borderId="11" xfId="49" applyFont="1" applyFill="1" applyBorder="1" applyAlignment="1">
      <alignment vertical="center"/>
    </xf>
    <xf numFmtId="178" fontId="8" fillId="2" borderId="5" xfId="49" applyNumberFormat="1" applyFont="1" applyFill="1" applyBorder="1" applyAlignment="1">
      <alignment horizontal="right" vertical="center"/>
    </xf>
    <xf numFmtId="0" fontId="8" fillId="3" borderId="12" xfId="49" applyFont="1" applyFill="1" applyBorder="1" applyAlignment="1">
      <alignment vertical="center"/>
    </xf>
    <xf numFmtId="178" fontId="8" fillId="5" borderId="5" xfId="49" applyNumberFormat="1" applyFont="1" applyFill="1" applyBorder="1" applyAlignment="1">
      <alignment horizontal="right" vertical="center"/>
    </xf>
    <xf numFmtId="0" fontId="8" fillId="3" borderId="18" xfId="49" applyFont="1" applyFill="1" applyBorder="1" applyAlignment="1">
      <alignment vertical="center"/>
    </xf>
    <xf numFmtId="177" fontId="8" fillId="4" borderId="18" xfId="49" applyNumberFormat="1" applyFont="1" applyFill="1" applyBorder="1" applyAlignment="1">
      <alignment horizontal="right" vertical="center"/>
    </xf>
    <xf numFmtId="0" fontId="8" fillId="3" borderId="24" xfId="49" applyFont="1" applyFill="1" applyBorder="1" applyAlignment="1">
      <alignment vertical="center"/>
    </xf>
    <xf numFmtId="177" fontId="8" fillId="4" borderId="19" xfId="49" applyNumberFormat="1" applyFont="1" applyFill="1" applyBorder="1" applyAlignment="1">
      <alignment horizontal="right" vertical="center"/>
    </xf>
    <xf numFmtId="177" fontId="8" fillId="5" borderId="28" xfId="49" applyNumberFormat="1" applyFont="1" applyFill="1" applyBorder="1" applyAlignment="1">
      <alignment horizontal="right" vertical="center"/>
    </xf>
    <xf numFmtId="177" fontId="8" fillId="5" borderId="29" xfId="49" applyNumberFormat="1" applyFont="1" applyFill="1" applyBorder="1" applyAlignment="1">
      <alignment horizontal="right" vertical="center"/>
    </xf>
    <xf numFmtId="177" fontId="8" fillId="3" borderId="5" xfId="49" applyNumberFormat="1" applyFont="1" applyFill="1" applyBorder="1" applyAlignment="1">
      <alignment horizontal="center" vertical="center"/>
    </xf>
    <xf numFmtId="177" fontId="8" fillId="3" borderId="7" xfId="49" applyNumberFormat="1" applyFont="1" applyFill="1" applyBorder="1" applyAlignment="1">
      <alignment horizontal="center" vertical="center"/>
    </xf>
    <xf numFmtId="0" fontId="36" fillId="2" borderId="0" xfId="49" applyFont="1" applyFill="1" applyAlignment="1">
      <alignment horizontal="center" vertical="center" wrapText="1"/>
    </xf>
    <xf numFmtId="0" fontId="29" fillId="2" borderId="1" xfId="49" applyFont="1" applyFill="1" applyBorder="1" applyAlignment="1">
      <alignment horizontal="center" vertical="center" wrapText="1"/>
    </xf>
    <xf numFmtId="49" fontId="34" fillId="2" borderId="1" xfId="49" applyNumberFormat="1" applyFont="1" applyFill="1" applyBorder="1" applyAlignment="1">
      <alignment horizontal="left" vertical="center" wrapText="1"/>
    </xf>
    <xf numFmtId="0" fontId="34" fillId="2" borderId="1" xfId="49" applyFont="1" applyFill="1" applyBorder="1" applyAlignment="1">
      <alignment horizontal="center" vertical="center" wrapText="1"/>
    </xf>
    <xf numFmtId="0" fontId="34" fillId="2" borderId="1" xfId="49" applyFont="1" applyFill="1" applyBorder="1"/>
    <xf numFmtId="0" fontId="5" fillId="2" borderId="1" xfId="49" applyFont="1" applyFill="1" applyBorder="1"/>
    <xf numFmtId="0" fontId="29" fillId="3" borderId="2" xfId="49" applyFont="1" applyFill="1" applyBorder="1" applyAlignment="1">
      <alignment horizontal="left" vertical="center" wrapText="1"/>
    </xf>
    <xf numFmtId="0" fontId="37" fillId="2" borderId="2" xfId="49" applyFont="1" applyFill="1" applyBorder="1" applyAlignment="1">
      <alignment horizontal="center" vertical="center" wrapText="1"/>
    </xf>
    <xf numFmtId="0" fontId="34" fillId="3" borderId="2" xfId="49" applyFont="1" applyFill="1" applyBorder="1" applyAlignment="1">
      <alignment vertical="center" wrapText="1"/>
    </xf>
    <xf numFmtId="49" fontId="34" fillId="2" borderId="2" xfId="49" applyNumberFormat="1" applyFont="1" applyFill="1" applyBorder="1" applyAlignment="1">
      <alignment horizontal="right" vertical="center" wrapText="1"/>
    </xf>
    <xf numFmtId="49" fontId="34" fillId="5" borderId="2" xfId="49" applyNumberFormat="1" applyFont="1" applyFill="1" applyBorder="1" applyAlignment="1">
      <alignment horizontal="left" vertical="center" wrapText="1"/>
    </xf>
    <xf numFmtId="177" fontId="34" fillId="2" borderId="2" xfId="49" applyNumberFormat="1" applyFont="1" applyFill="1" applyBorder="1" applyAlignment="1">
      <alignment horizontal="right" vertical="center" wrapText="1"/>
    </xf>
    <xf numFmtId="0" fontId="38" fillId="2" borderId="2" xfId="49" applyFont="1" applyFill="1" applyBorder="1" applyAlignment="1">
      <alignment horizontal="center" vertical="center" wrapText="1"/>
    </xf>
    <xf numFmtId="177" fontId="34" fillId="4" borderId="2" xfId="49" applyNumberFormat="1" applyFont="1" applyFill="1" applyBorder="1" applyAlignment="1">
      <alignment horizontal="right" vertical="center" wrapText="1"/>
    </xf>
    <xf numFmtId="184" fontId="34" fillId="4" borderId="2" xfId="49" applyNumberFormat="1" applyFont="1" applyFill="1" applyBorder="1" applyAlignment="1">
      <alignment horizontal="right" vertical="center" wrapText="1"/>
    </xf>
    <xf numFmtId="0" fontId="34" fillId="3" borderId="2" xfId="49" applyFont="1" applyFill="1" applyBorder="1" applyAlignment="1">
      <alignment horizontal="center" vertical="center" wrapText="1"/>
    </xf>
    <xf numFmtId="0" fontId="34" fillId="3" borderId="2" xfId="49" applyFont="1" applyFill="1" applyBorder="1" applyAlignment="1">
      <alignment horizontal="left" vertical="center" wrapText="1"/>
    </xf>
    <xf numFmtId="0" fontId="34" fillId="4" borderId="2" xfId="49" applyFont="1" applyFill="1" applyBorder="1" applyAlignment="1">
      <alignment horizontal="right" vertical="center" wrapText="1"/>
    </xf>
    <xf numFmtId="0" fontId="29" fillId="2" borderId="2" xfId="49" applyFont="1" applyFill="1" applyBorder="1" applyAlignment="1">
      <alignment horizontal="center" vertical="center" wrapText="1"/>
    </xf>
    <xf numFmtId="0" fontId="34" fillId="2" borderId="2" xfId="49" applyFont="1" applyFill="1" applyBorder="1" applyAlignment="1">
      <alignment horizontal="center" vertical="center" wrapText="1"/>
    </xf>
    <xf numFmtId="0" fontId="34" fillId="2" borderId="0" xfId="49" applyFont="1" applyFill="1" applyAlignment="1">
      <alignment horizontal="center" vertical="center" wrapText="1"/>
    </xf>
    <xf numFmtId="0" fontId="39" fillId="2" borderId="0" xfId="49" applyFont="1" applyFill="1" applyAlignment="1">
      <alignment horizontal="center" vertical="center"/>
    </xf>
    <xf numFmtId="0" fontId="8" fillId="2" borderId="6" xfId="49" applyFont="1" applyFill="1" applyBorder="1" applyAlignment="1">
      <alignment horizontal="left" vertical="center" wrapText="1"/>
    </xf>
    <xf numFmtId="0" fontId="40" fillId="2" borderId="0" xfId="49" applyFont="1" applyFill="1" applyAlignment="1">
      <alignment horizontal="center" vertical="center"/>
    </xf>
    <xf numFmtId="0" fontId="20" fillId="2" borderId="0" xfId="49" applyFont="1" applyFill="1" applyAlignment="1">
      <alignment horizontal="center" vertical="center" wrapText="1"/>
    </xf>
    <xf numFmtId="0" fontId="41" fillId="2" borderId="0" xfId="49" applyFont="1" applyFill="1"/>
    <xf numFmtId="0" fontId="8" fillId="2" borderId="0" xfId="49" applyFont="1" applyFill="1" applyAlignment="1">
      <alignment horizontal="center" vertical="center" wrapText="1"/>
    </xf>
    <xf numFmtId="0" fontId="8" fillId="2" borderId="0" xfId="49" applyFont="1" applyFill="1" applyAlignment="1">
      <alignment horizontal="center" vertical="center"/>
    </xf>
    <xf numFmtId="0" fontId="19" fillId="2" borderId="13" xfId="49" applyFont="1" applyFill="1" applyBorder="1"/>
    <xf numFmtId="0" fontId="42" fillId="2" borderId="13" xfId="49" applyFont="1" applyFill="1" applyBorder="1" applyAlignment="1">
      <alignment horizontal="center"/>
    </xf>
    <xf numFmtId="0" fontId="8" fillId="2" borderId="30" xfId="49" applyFont="1" applyFill="1" applyBorder="1" applyAlignment="1">
      <alignment horizontal="center" vertical="center"/>
    </xf>
    <xf numFmtId="0" fontId="8" fillId="3" borderId="8" xfId="49" applyFont="1" applyFill="1" applyBorder="1" applyAlignment="1">
      <alignment horizontal="center" vertical="center" wrapText="1"/>
    </xf>
    <xf numFmtId="177" fontId="8" fillId="2" borderId="30" xfId="49" applyNumberFormat="1" applyFont="1" applyFill="1" applyBorder="1" applyAlignment="1">
      <alignment horizontal="right" vertical="center"/>
    </xf>
    <xf numFmtId="177" fontId="8" fillId="3" borderId="8" xfId="49" applyNumberFormat="1" applyFont="1" applyFill="1" applyBorder="1" applyAlignment="1">
      <alignment horizontal="center" vertical="center" wrapText="1"/>
    </xf>
    <xf numFmtId="0" fontId="8" fillId="2" borderId="6" xfId="49" applyFont="1" applyFill="1" applyBorder="1" applyAlignment="1">
      <alignment horizontal="center" vertical="center" wrapText="1"/>
    </xf>
    <xf numFmtId="0" fontId="8" fillId="2" borderId="6" xfId="49" applyFont="1" applyFill="1" applyBorder="1" applyAlignment="1">
      <alignment horizontal="center" vertical="center"/>
    </xf>
    <xf numFmtId="0" fontId="25" fillId="2" borderId="0" xfId="49" applyFont="1" applyFill="1" applyAlignment="1">
      <alignment horizontal="center" vertical="center" wrapText="1"/>
    </xf>
    <xf numFmtId="0" fontId="43" fillId="2" borderId="0" xfId="49" applyFont="1" applyFill="1" applyAlignment="1">
      <alignment horizontal="center"/>
    </xf>
    <xf numFmtId="178" fontId="8" fillId="2" borderId="31" xfId="49" applyNumberFormat="1" applyFont="1" applyFill="1" applyBorder="1" applyAlignment="1">
      <alignment horizontal="right" vertical="center"/>
    </xf>
    <xf numFmtId="177" fontId="8" fillId="4" borderId="2" xfId="49" applyNumberFormat="1" applyFont="1" applyFill="1" applyBorder="1" applyAlignment="1">
      <alignment vertical="center"/>
    </xf>
    <xf numFmtId="177" fontId="8" fillId="3" borderId="2" xfId="49" applyNumberFormat="1" applyFont="1" applyFill="1" applyBorder="1" applyAlignment="1">
      <alignment horizontal="right" vertical="center"/>
    </xf>
    <xf numFmtId="177" fontId="8" fillId="2" borderId="2" xfId="49" applyNumberFormat="1" applyFont="1" applyFill="1" applyBorder="1" applyAlignment="1">
      <alignment vertical="center"/>
    </xf>
    <xf numFmtId="177" fontId="8" fillId="5" borderId="31" xfId="49" applyNumberFormat="1" applyFont="1" applyFill="1" applyBorder="1"/>
    <xf numFmtId="180" fontId="8" fillId="2" borderId="2" xfId="49" applyNumberFormat="1" applyFont="1" applyFill="1" applyBorder="1" applyAlignment="1">
      <alignment vertical="center"/>
    </xf>
    <xf numFmtId="0" fontId="14" fillId="2" borderId="0" xfId="49" applyFont="1" applyFill="1" applyAlignment="1">
      <alignment horizontal="center" vertical="center"/>
    </xf>
    <xf numFmtId="0" fontId="8" fillId="2" borderId="26" xfId="49" applyFont="1" applyFill="1" applyBorder="1" applyAlignment="1">
      <alignment vertical="center"/>
    </xf>
    <xf numFmtId="0" fontId="35" fillId="2" borderId="0" xfId="49" applyFont="1" applyFill="1" applyAlignment="1">
      <alignment vertical="center"/>
    </xf>
    <xf numFmtId="177" fontId="8" fillId="2" borderId="3" xfId="49" applyNumberFormat="1" applyFont="1" applyFill="1" applyBorder="1" applyAlignment="1">
      <alignment horizontal="right" vertical="center"/>
    </xf>
    <xf numFmtId="0" fontId="8" fillId="2" borderId="25" xfId="49" applyFont="1" applyFill="1" applyBorder="1" applyAlignment="1">
      <alignment horizontal="center" vertical="center"/>
    </xf>
    <xf numFmtId="0" fontId="8" fillId="2" borderId="25" xfId="49" applyFont="1" applyFill="1" applyBorder="1" applyAlignment="1">
      <alignment vertical="center"/>
    </xf>
    <xf numFmtId="0" fontId="44" fillId="2" borderId="0" xfId="49" applyFont="1" applyFill="1"/>
    <xf numFmtId="0" fontId="18" fillId="2" borderId="5" xfId="49" applyFont="1" applyFill="1" applyBorder="1"/>
    <xf numFmtId="0" fontId="8" fillId="3" borderId="5" xfId="49" applyFont="1" applyFill="1" applyBorder="1" applyAlignment="1">
      <alignment vertical="center" wrapText="1"/>
    </xf>
    <xf numFmtId="0" fontId="8" fillId="2" borderId="6" xfId="49" applyFont="1" applyFill="1" applyBorder="1" applyAlignment="1">
      <alignment vertical="center"/>
    </xf>
    <xf numFmtId="177" fontId="8" fillId="3" borderId="6" xfId="49" applyNumberFormat="1" applyFont="1" applyFill="1" applyBorder="1" applyAlignment="1">
      <alignment horizontal="right" vertical="center"/>
    </xf>
    <xf numFmtId="0" fontId="8" fillId="2" borderId="6" xfId="49" applyFont="1" applyFill="1" applyBorder="1" applyAlignment="1">
      <alignment horizontal="left" vertical="center"/>
    </xf>
    <xf numFmtId="177" fontId="8" fillId="5" borderId="2" xfId="49" applyNumberFormat="1" applyFont="1" applyFill="1" applyBorder="1" applyAlignment="1">
      <alignment vertical="center"/>
    </xf>
    <xf numFmtId="180" fontId="8" fillId="5" borderId="2" xfId="49" applyNumberFormat="1" applyFont="1" applyFill="1" applyBorder="1" applyAlignment="1">
      <alignment vertical="center"/>
    </xf>
    <xf numFmtId="180" fontId="8" fillId="3" borderId="6" xfId="49" applyNumberFormat="1" applyFont="1" applyFill="1" applyBorder="1" applyAlignment="1">
      <alignment vertical="center"/>
    </xf>
    <xf numFmtId="180" fontId="8" fillId="5" borderId="6" xfId="49" applyNumberFormat="1" applyFont="1" applyFill="1" applyBorder="1" applyAlignment="1">
      <alignment vertical="center"/>
    </xf>
    <xf numFmtId="0" fontId="20" fillId="2" borderId="0" xfId="49" applyFont="1" applyFill="1" applyAlignment="1">
      <alignment horizontal="center"/>
    </xf>
    <xf numFmtId="0" fontId="45" fillId="2" borderId="1" xfId="49"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FFFF"/>
      <rgbColor rgb="00800080"/>
      <rgbColor rgb="000000FF"/>
      <rgbColor rgb="00C0C0C0"/>
      <rgbColor rgb="0000FF00"/>
      <rgbColor rgb="009999FF"/>
      <rgbColor rgb="00FF0000"/>
      <rgbColor rgb="00FFFFCC"/>
      <rgbColor rgb="0000FFFF"/>
      <rgbColor rgb="00660066"/>
      <rgbColor rgb="00FF00FF"/>
      <rgbColor rgb="000066CC"/>
      <rgbColor rgb="00FFFF00"/>
      <rgbColor rgb="00000080"/>
      <rgbColor rgb="00000080"/>
      <rgbColor rgb="00FFFF00"/>
      <rgbColor rgb="00008000"/>
      <rgbColor rgb="00800080"/>
      <rgbColor rgb="00800000"/>
      <rgbColor rgb="00008080"/>
      <rgbColor rgb="00008080"/>
      <rgbColor rgb="0000CCFF"/>
      <rgbColor rgb="00800080"/>
      <rgbColor rgb="00CCFFCC"/>
      <rgbColor rgb="00808000"/>
      <rgbColor rgb="0099CCFF"/>
      <rgbColor rgb="00C0C0C0"/>
      <rgbColor rgb="00CC99FF"/>
      <rgbColor rgb="00808080"/>
      <rgbColor rgb="003366FF"/>
      <rgbColor rgb="00FF9999"/>
      <rgbColor rgb="0099CC00"/>
      <rgbColor rgb="00663399"/>
      <rgbColor rgb="00FF9900"/>
      <rgbColor rgb="00CCFFFF"/>
      <rgbColor rgb="00666699"/>
      <rgbColor rgb="00FFFFCC"/>
      <rgbColor rgb="00003366"/>
      <rgbColor rgb="00660066"/>
      <rgbColor rgb="00003300"/>
      <rgbColor rgb="008080FF"/>
      <rgbColor rgb="00993300"/>
      <rgbColor rgb="00CC6600"/>
      <rgbColor rgb="00333399"/>
      <rgbColor rgb="00FFCCCC"/>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tabSelected="1" workbookViewId="0">
      <pane topLeftCell="B1" activePane="bottomRight" state="frozen"/>
      <selection activeCell="A1" sqref="A1:F1"/>
    </sheetView>
  </sheetViews>
  <sheetFormatPr defaultColWidth="8" defaultRowHeight="13.5" outlineLevelCol="5"/>
  <cols>
    <col min="1" max="1" width="29.95" style="1"/>
    <col min="2" max="3" width="23.925" style="1"/>
    <col min="4" max="4" width="30.2833333333333" style="1"/>
    <col min="5" max="6" width="23.925" style="1"/>
  </cols>
  <sheetData>
    <row r="1" ht="35.25" customHeight="1" spans="1:6">
      <c r="A1" s="141" t="s">
        <v>0</v>
      </c>
      <c r="B1" s="445"/>
      <c r="C1" s="445"/>
      <c r="D1" s="445"/>
      <c r="E1" s="445"/>
      <c r="F1" s="445"/>
    </row>
    <row r="2" spans="1:6">
      <c r="A2" s="140"/>
      <c r="B2" s="140"/>
      <c r="C2" s="140"/>
      <c r="D2" s="140"/>
      <c r="E2" s="140"/>
      <c r="F2" s="180" t="s">
        <v>1</v>
      </c>
    </row>
    <row r="3" spans="1:6">
      <c r="A3" s="27"/>
      <c r="B3" s="68"/>
      <c r="C3" s="68" t="s">
        <v>2</v>
      </c>
      <c r="D3" s="446"/>
      <c r="E3" s="446"/>
      <c r="F3" s="30" t="s">
        <v>3</v>
      </c>
    </row>
    <row r="4" spans="1:6">
      <c r="A4" s="32" t="s">
        <v>4</v>
      </c>
      <c r="B4" s="32" t="s">
        <v>5</v>
      </c>
      <c r="C4" s="32" t="s">
        <v>6</v>
      </c>
      <c r="D4" s="32" t="s">
        <v>4</v>
      </c>
      <c r="E4" s="32" t="s">
        <v>5</v>
      </c>
      <c r="F4" s="32" t="s">
        <v>6</v>
      </c>
    </row>
    <row r="5" spans="1:6">
      <c r="A5" s="32"/>
      <c r="B5" s="32"/>
      <c r="C5" s="32"/>
      <c r="D5" s="32"/>
      <c r="E5" s="32"/>
      <c r="F5" s="32"/>
    </row>
    <row r="6" spans="1:6">
      <c r="A6" s="32"/>
      <c r="B6" s="32"/>
      <c r="C6" s="32"/>
      <c r="D6" s="32"/>
      <c r="E6" s="32"/>
      <c r="F6" s="32"/>
    </row>
    <row r="7" ht="18.75" customHeight="1" spans="1:6">
      <c r="A7" s="186" t="s">
        <v>7</v>
      </c>
      <c r="B7" s="89">
        <v>26114148.61</v>
      </c>
      <c r="C7" s="89">
        <v>59013506.24</v>
      </c>
      <c r="D7" s="186" t="s">
        <v>8</v>
      </c>
      <c r="E7" s="89">
        <v>1187752.02</v>
      </c>
      <c r="F7" s="89">
        <v>1339316.76</v>
      </c>
    </row>
    <row r="8" ht="18.75" customHeight="1" spans="1:6">
      <c r="A8" s="186" t="s">
        <v>9</v>
      </c>
      <c r="B8" s="187">
        <v>30000</v>
      </c>
      <c r="C8" s="188">
        <v>60000</v>
      </c>
      <c r="D8" s="189" t="s">
        <v>10</v>
      </c>
      <c r="E8" s="187">
        <v>0</v>
      </c>
      <c r="F8" s="187">
        <v>0</v>
      </c>
    </row>
    <row r="9" ht="18.75" customHeight="1" spans="1:6">
      <c r="A9" s="186" t="s">
        <v>11</v>
      </c>
      <c r="B9" s="113">
        <v>0</v>
      </c>
      <c r="C9" s="113">
        <v>0</v>
      </c>
      <c r="D9" s="186" t="s">
        <v>12</v>
      </c>
      <c r="E9" s="113">
        <v>0</v>
      </c>
      <c r="F9" s="113">
        <v>0</v>
      </c>
    </row>
    <row r="10" ht="18.75" customHeight="1" spans="1:6">
      <c r="A10" s="186" t="s">
        <v>13</v>
      </c>
      <c r="B10" s="82">
        <v>7835716</v>
      </c>
      <c r="C10" s="82">
        <v>7835716</v>
      </c>
      <c r="D10" s="186" t="s">
        <v>14</v>
      </c>
      <c r="E10" s="74">
        <v>0</v>
      </c>
      <c r="F10" s="74">
        <v>0</v>
      </c>
    </row>
    <row r="11" ht="18.75" customHeight="1" spans="1:6">
      <c r="A11" s="186" t="s">
        <v>15</v>
      </c>
      <c r="B11" s="82">
        <v>0</v>
      </c>
      <c r="C11" s="82">
        <v>0</v>
      </c>
      <c r="D11" s="186" t="s">
        <v>16</v>
      </c>
      <c r="E11" s="82">
        <v>450104</v>
      </c>
      <c r="F11" s="82">
        <v>450104</v>
      </c>
    </row>
    <row r="12" ht="18.75" customHeight="1" spans="1:6">
      <c r="A12" s="186" t="s">
        <v>17</v>
      </c>
      <c r="B12" s="82">
        <v>829020.95</v>
      </c>
      <c r="C12" s="82">
        <v>829020.95</v>
      </c>
      <c r="D12" s="186" t="s">
        <v>18</v>
      </c>
      <c r="E12" s="82">
        <v>0</v>
      </c>
      <c r="F12" s="82">
        <v>0</v>
      </c>
    </row>
    <row r="13" ht="18.75" customHeight="1" spans="1:6">
      <c r="A13" s="186" t="s">
        <v>19</v>
      </c>
      <c r="B13" s="82">
        <v>18000</v>
      </c>
      <c r="C13" s="82">
        <v>18000</v>
      </c>
      <c r="D13" s="32" t="s">
        <v>20</v>
      </c>
      <c r="E13" s="194" t="s">
        <v>20</v>
      </c>
      <c r="F13" s="194" t="s">
        <v>20</v>
      </c>
    </row>
    <row r="14" ht="18.75" customHeight="1" spans="1:6">
      <c r="A14" s="186" t="s">
        <v>21</v>
      </c>
      <c r="B14" s="82">
        <v>18000</v>
      </c>
      <c r="C14" s="82">
        <v>18000</v>
      </c>
      <c r="D14" s="32" t="s">
        <v>20</v>
      </c>
      <c r="E14" s="194" t="s">
        <v>20</v>
      </c>
      <c r="F14" s="194" t="s">
        <v>20</v>
      </c>
    </row>
    <row r="15" ht="18.75" customHeight="1" spans="1:6">
      <c r="A15" s="186" t="s">
        <v>22</v>
      </c>
      <c r="B15" s="101">
        <f>B7+B8+B10+B11+B12+B13</f>
        <v>34826885.56</v>
      </c>
      <c r="C15" s="101">
        <f>C7+C8+C10+C11+C12+C13</f>
        <v>67756243.19</v>
      </c>
      <c r="D15" s="186" t="s">
        <v>23</v>
      </c>
      <c r="E15" s="101">
        <f>E7+E9+E10+E11+E12</f>
        <v>1637856.02</v>
      </c>
      <c r="F15" s="101">
        <f>F7+F9+F10+F11+F12</f>
        <v>1789420.76</v>
      </c>
    </row>
    <row r="16" ht="18.75" customHeight="1" spans="1:6">
      <c r="A16" s="186" t="s">
        <v>24</v>
      </c>
      <c r="B16" s="82">
        <v>1700000</v>
      </c>
      <c r="C16" s="82">
        <v>0</v>
      </c>
      <c r="D16" s="186" t="s">
        <v>25</v>
      </c>
      <c r="E16" s="82">
        <v>0</v>
      </c>
      <c r="F16" s="82">
        <v>0</v>
      </c>
    </row>
    <row r="17" ht="18.75" customHeight="1" spans="1:6">
      <c r="A17" s="186" t="s">
        <v>26</v>
      </c>
      <c r="B17" s="88">
        <v>0</v>
      </c>
      <c r="C17" s="88">
        <v>0</v>
      </c>
      <c r="D17" s="186" t="s">
        <v>27</v>
      </c>
      <c r="E17" s="88">
        <v>0</v>
      </c>
      <c r="F17" s="88">
        <v>0</v>
      </c>
    </row>
    <row r="18" ht="18.75" customHeight="1" spans="1:6">
      <c r="A18" s="186" t="s">
        <v>28</v>
      </c>
      <c r="B18" s="187">
        <v>0</v>
      </c>
      <c r="C18" s="187">
        <v>0</v>
      </c>
      <c r="D18" s="186" t="s">
        <v>29</v>
      </c>
      <c r="E18" s="113">
        <v>214146708.51</v>
      </c>
      <c r="F18" s="113">
        <v>0</v>
      </c>
    </row>
    <row r="19" ht="18.75" customHeight="1" spans="1:6">
      <c r="A19" s="186" t="s">
        <v>30</v>
      </c>
      <c r="B19" s="187">
        <v>0</v>
      </c>
      <c r="C19" s="187">
        <v>0</v>
      </c>
      <c r="D19" s="186" t="s">
        <v>31</v>
      </c>
      <c r="E19" s="88">
        <v>0</v>
      </c>
      <c r="F19" s="88">
        <v>0</v>
      </c>
    </row>
    <row r="20" ht="18.75" customHeight="1" spans="1:6">
      <c r="A20" s="186" t="s">
        <v>32</v>
      </c>
      <c r="B20" s="120">
        <f>B15+B16+B18</f>
        <v>36526885.56</v>
      </c>
      <c r="C20" s="120">
        <f>C15+C16+C18</f>
        <v>67756243.19</v>
      </c>
      <c r="D20" s="186" t="s">
        <v>33</v>
      </c>
      <c r="E20" s="120">
        <f>E15+E16+E18</f>
        <v>215784564.53</v>
      </c>
      <c r="F20" s="120">
        <f>F15+F16+F18</f>
        <v>1789420.76</v>
      </c>
    </row>
    <row r="21" ht="18.75" customHeight="1" spans="1:6">
      <c r="A21" s="32" t="s">
        <v>20</v>
      </c>
      <c r="B21" s="194" t="s">
        <v>20</v>
      </c>
      <c r="C21" s="194" t="s">
        <v>20</v>
      </c>
      <c r="D21" s="186" t="s">
        <v>34</v>
      </c>
      <c r="E21" s="101">
        <f>B20-E20</f>
        <v>-179257678.97</v>
      </c>
      <c r="F21" s="101">
        <f>C20-F20</f>
        <v>65966822.43</v>
      </c>
    </row>
    <row r="22" ht="18.75" customHeight="1" spans="1:6">
      <c r="A22" s="186" t="s">
        <v>35</v>
      </c>
      <c r="B22" s="82">
        <v>181447148.38</v>
      </c>
      <c r="C22" s="101">
        <f>E22</f>
        <v>2189469.41</v>
      </c>
      <c r="D22" s="186" t="s">
        <v>36</v>
      </c>
      <c r="E22" s="101">
        <f>B22+E21</f>
        <v>2189469.41</v>
      </c>
      <c r="F22" s="101">
        <f>C22+F21</f>
        <v>68156291.84</v>
      </c>
    </row>
    <row r="23" ht="18.75" customHeight="1" spans="1:6">
      <c r="A23" s="32" t="s">
        <v>37</v>
      </c>
      <c r="B23" s="101">
        <f>B20+B22</f>
        <v>217974033.94</v>
      </c>
      <c r="C23" s="101">
        <f>C20+C22</f>
        <v>69945712.6</v>
      </c>
      <c r="D23" s="32" t="s">
        <v>38</v>
      </c>
      <c r="E23" s="101">
        <f>E20+E22</f>
        <v>217974033.94</v>
      </c>
      <c r="F23" s="101">
        <f>F20+F22</f>
        <v>69945712.6</v>
      </c>
    </row>
  </sheetData>
  <mergeCells count="8">
    <mergeCell ref="A1:F1"/>
    <mergeCell ref="C3:D3"/>
    <mergeCell ref="A4:A6"/>
    <mergeCell ref="B4:B6"/>
    <mergeCell ref="C4:C6"/>
    <mergeCell ref="D4:D6"/>
    <mergeCell ref="E4:E6"/>
    <mergeCell ref="F4:F6"/>
  </mergeCells>
  <printOptions horizontalCentered="1"/>
  <pageMargins left="0.393055555555556" right="0.393055555555556" top="1.18055555555556" bottom="1.18055555555556" header="0.511805555555556" footer="0.511805555555556"/>
  <pageSetup paperSize="9" scale="91" orientation="landscape" errors="blank"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showGridLines="0" workbookViewId="0">
      <pane topLeftCell="A7" activePane="bottomRight" state="frozen"/>
      <selection activeCell="A1" sqref="A1:F1"/>
    </sheetView>
  </sheetViews>
  <sheetFormatPr defaultColWidth="8" defaultRowHeight="13.5" outlineLevelCol="5"/>
  <cols>
    <col min="1" max="1" width="32.9583333333333" style="1"/>
    <col min="2" max="3" width="26.6" style="1"/>
    <col min="4" max="4" width="28.4416666666667" style="1"/>
    <col min="5" max="6" width="26.6" style="1"/>
  </cols>
  <sheetData>
    <row r="1" ht="36" customHeight="1" spans="1:6">
      <c r="A1" s="122" t="s">
        <v>417</v>
      </c>
      <c r="B1" s="122"/>
      <c r="C1" s="122"/>
      <c r="D1" s="122"/>
      <c r="E1" s="122"/>
      <c r="F1" s="122"/>
    </row>
    <row r="2" ht="18" customHeight="1" spans="1:6">
      <c r="A2" s="140"/>
      <c r="B2" s="140"/>
      <c r="C2" s="140"/>
      <c r="D2" s="140"/>
      <c r="E2" s="140"/>
      <c r="F2" s="180" t="s">
        <v>418</v>
      </c>
    </row>
    <row r="3" ht="15" customHeight="1" spans="1:6">
      <c r="A3" s="126" t="s">
        <v>40</v>
      </c>
      <c r="B3" s="171" t="s">
        <v>41</v>
      </c>
      <c r="C3" s="125"/>
      <c r="D3" s="124" t="s">
        <v>2</v>
      </c>
      <c r="E3" s="124"/>
      <c r="F3" s="127" t="s">
        <v>81</v>
      </c>
    </row>
    <row r="4" ht="12" customHeight="1" spans="1:6">
      <c r="A4" s="55" t="s">
        <v>419</v>
      </c>
      <c r="B4" s="55" t="s">
        <v>5</v>
      </c>
      <c r="C4" s="55" t="s">
        <v>6</v>
      </c>
      <c r="D4" s="55" t="s">
        <v>4</v>
      </c>
      <c r="E4" s="55" t="s">
        <v>5</v>
      </c>
      <c r="F4" s="55" t="s">
        <v>6</v>
      </c>
    </row>
    <row r="5" ht="12" customHeight="1" spans="1:6">
      <c r="A5" s="106"/>
      <c r="B5" s="106"/>
      <c r="C5" s="106"/>
      <c r="D5" s="106"/>
      <c r="E5" s="106"/>
      <c r="F5" s="106"/>
    </row>
    <row r="6" ht="12" customHeight="1" spans="1:6">
      <c r="A6" s="55"/>
      <c r="B6" s="55"/>
      <c r="C6" s="55"/>
      <c r="D6" s="55"/>
      <c r="E6" s="55"/>
      <c r="F6" s="55"/>
    </row>
    <row r="7" ht="19.5" customHeight="1" spans="1:6">
      <c r="A7" s="377" t="s">
        <v>420</v>
      </c>
      <c r="B7" s="378">
        <v>0</v>
      </c>
      <c r="C7" s="378">
        <v>0</v>
      </c>
      <c r="D7" s="377" t="s">
        <v>421</v>
      </c>
      <c r="E7" s="378">
        <v>0</v>
      </c>
      <c r="F7" s="378">
        <v>0</v>
      </c>
    </row>
    <row r="8" ht="19.5" customHeight="1" spans="1:6">
      <c r="A8" s="379" t="s">
        <v>422</v>
      </c>
      <c r="B8" s="380">
        <v>0</v>
      </c>
      <c r="C8" s="41">
        <v>0</v>
      </c>
      <c r="D8" s="146" t="s">
        <v>423</v>
      </c>
      <c r="E8" s="41">
        <v>0</v>
      </c>
      <c r="F8" s="41">
        <v>0</v>
      </c>
    </row>
    <row r="9" ht="19.5" customHeight="1" spans="1:6">
      <c r="A9" s="193" t="s">
        <v>424</v>
      </c>
      <c r="B9" s="381">
        <v>0</v>
      </c>
      <c r="C9" s="382">
        <v>0</v>
      </c>
      <c r="D9" s="375" t="s">
        <v>425</v>
      </c>
      <c r="E9" s="113">
        <v>0</v>
      </c>
      <c r="F9" s="113">
        <v>0</v>
      </c>
    </row>
    <row r="10" ht="19.5" customHeight="1" spans="1:6">
      <c r="A10" s="153" t="s">
        <v>426</v>
      </c>
      <c r="B10" s="82">
        <v>0</v>
      </c>
      <c r="C10" s="82">
        <v>0</v>
      </c>
      <c r="D10" s="186" t="s">
        <v>16</v>
      </c>
      <c r="E10" s="82">
        <v>0</v>
      </c>
      <c r="F10" s="82">
        <v>0</v>
      </c>
    </row>
    <row r="11" ht="19.5" customHeight="1" spans="1:6">
      <c r="A11" s="153" t="s">
        <v>427</v>
      </c>
      <c r="B11" s="82">
        <v>0</v>
      </c>
      <c r="C11" s="82">
        <v>0</v>
      </c>
      <c r="D11" s="186" t="s">
        <v>18</v>
      </c>
      <c r="E11" s="82">
        <v>0</v>
      </c>
      <c r="F11" s="82">
        <v>0</v>
      </c>
    </row>
    <row r="12" ht="19.5" customHeight="1" spans="1:6">
      <c r="A12" s="153" t="s">
        <v>428</v>
      </c>
      <c r="B12" s="82">
        <v>0</v>
      </c>
      <c r="C12" s="82">
        <v>0</v>
      </c>
      <c r="D12" s="32" t="s">
        <v>429</v>
      </c>
      <c r="E12" s="194" t="s">
        <v>429</v>
      </c>
      <c r="F12" s="194" t="s">
        <v>429</v>
      </c>
    </row>
    <row r="13" ht="19.5" customHeight="1" spans="1:6">
      <c r="A13" s="153" t="s">
        <v>430</v>
      </c>
      <c r="B13" s="74">
        <v>0</v>
      </c>
      <c r="C13" s="74">
        <v>0</v>
      </c>
      <c r="D13" s="32" t="s">
        <v>429</v>
      </c>
      <c r="E13" s="194" t="s">
        <v>429</v>
      </c>
      <c r="F13" s="194" t="s">
        <v>429</v>
      </c>
    </row>
    <row r="14" ht="19.5" customHeight="1" spans="1:6">
      <c r="A14" s="154" t="s">
        <v>431</v>
      </c>
      <c r="B14" s="88">
        <v>0</v>
      </c>
      <c r="C14" s="88">
        <v>0</v>
      </c>
      <c r="D14" s="33" t="s">
        <v>429</v>
      </c>
      <c r="E14" s="383" t="s">
        <v>429</v>
      </c>
      <c r="F14" s="383" t="s">
        <v>429</v>
      </c>
    </row>
    <row r="15" ht="19.5" customHeight="1" spans="1:6">
      <c r="A15" s="193" t="s">
        <v>432</v>
      </c>
      <c r="B15" s="113">
        <v>0</v>
      </c>
      <c r="C15" s="113">
        <v>0</v>
      </c>
      <c r="D15" s="149" t="s">
        <v>429</v>
      </c>
      <c r="E15" s="384" t="s">
        <v>429</v>
      </c>
      <c r="F15" s="384" t="s">
        <v>429</v>
      </c>
    </row>
    <row r="16" ht="19.5" customHeight="1" spans="1:6">
      <c r="A16" s="153" t="s">
        <v>433</v>
      </c>
      <c r="B16" s="82">
        <v>0</v>
      </c>
      <c r="C16" s="82">
        <v>0</v>
      </c>
      <c r="D16" s="32" t="s">
        <v>429</v>
      </c>
      <c r="E16" s="194" t="s">
        <v>429</v>
      </c>
      <c r="F16" s="194" t="s">
        <v>429</v>
      </c>
    </row>
    <row r="17" ht="19.5" customHeight="1" spans="1:6">
      <c r="A17" s="153" t="s">
        <v>434</v>
      </c>
      <c r="B17" s="101">
        <f>B7+B9+B12+B13+B14+B15+B16</f>
        <v>0</v>
      </c>
      <c r="C17" s="101">
        <f>C7+C9+C12+C13+C14+C15+C16</f>
        <v>0</v>
      </c>
      <c r="D17" s="153" t="s">
        <v>23</v>
      </c>
      <c r="E17" s="101">
        <f>E7+E8+E9+E10+E11</f>
        <v>0</v>
      </c>
      <c r="F17" s="101">
        <f>F7+F8+F9+F10+F11</f>
        <v>0</v>
      </c>
    </row>
    <row r="18" ht="19.5" customHeight="1" spans="1:6">
      <c r="A18" s="153" t="s">
        <v>435</v>
      </c>
      <c r="B18" s="82">
        <v>0</v>
      </c>
      <c r="C18" s="82">
        <v>0</v>
      </c>
      <c r="D18" s="153" t="s">
        <v>25</v>
      </c>
      <c r="E18" s="82">
        <v>0</v>
      </c>
      <c r="F18" s="82">
        <v>0</v>
      </c>
    </row>
    <row r="19" ht="19.5" customHeight="1" spans="1:6">
      <c r="A19" s="153" t="s">
        <v>436</v>
      </c>
      <c r="B19" s="82">
        <v>0</v>
      </c>
      <c r="C19" s="82">
        <v>0</v>
      </c>
      <c r="D19" s="186" t="s">
        <v>29</v>
      </c>
      <c r="E19" s="82">
        <v>0</v>
      </c>
      <c r="F19" s="82">
        <v>0</v>
      </c>
    </row>
    <row r="20" ht="19.5" customHeight="1" spans="1:6">
      <c r="A20" s="153" t="s">
        <v>437</v>
      </c>
      <c r="B20" s="101">
        <f>B17+B18+B19</f>
        <v>0</v>
      </c>
      <c r="C20" s="101">
        <f>C17+C18+C19</f>
        <v>0</v>
      </c>
      <c r="D20" s="153" t="s">
        <v>33</v>
      </c>
      <c r="E20" s="101">
        <f>E17+E18+E19</f>
        <v>0</v>
      </c>
      <c r="F20" s="101">
        <f>F17+F18+F19</f>
        <v>0</v>
      </c>
    </row>
    <row r="21" ht="19.5" customHeight="1" spans="1:6">
      <c r="A21" s="32" t="s">
        <v>429</v>
      </c>
      <c r="B21" s="194" t="s">
        <v>429</v>
      </c>
      <c r="C21" s="194" t="s">
        <v>429</v>
      </c>
      <c r="D21" s="153" t="s">
        <v>34</v>
      </c>
      <c r="E21" s="101">
        <f>B20-E20</f>
        <v>0</v>
      </c>
      <c r="F21" s="101">
        <f>C20-F20</f>
        <v>0</v>
      </c>
    </row>
    <row r="22" ht="19.5" customHeight="1" spans="1:6">
      <c r="A22" s="153" t="s">
        <v>438</v>
      </c>
      <c r="B22" s="82">
        <v>0</v>
      </c>
      <c r="C22" s="101">
        <v>0</v>
      </c>
      <c r="D22" s="153" t="s">
        <v>36</v>
      </c>
      <c r="E22" s="101">
        <f>B22+E21</f>
        <v>0</v>
      </c>
      <c r="F22" s="101">
        <f>C22+F21</f>
        <v>0</v>
      </c>
    </row>
    <row r="23" ht="19.5" customHeight="1" spans="1:6">
      <c r="A23" s="32" t="s">
        <v>439</v>
      </c>
      <c r="B23" s="101">
        <f>B22+B20</f>
        <v>0</v>
      </c>
      <c r="C23" s="101">
        <f>C22+C20</f>
        <v>0</v>
      </c>
      <c r="D23" s="32" t="s">
        <v>439</v>
      </c>
      <c r="E23" s="101">
        <f>E20+E22</f>
        <v>0</v>
      </c>
      <c r="F23" s="101">
        <f>F20+F22</f>
        <v>0</v>
      </c>
    </row>
  </sheetData>
  <mergeCells count="8">
    <mergeCell ref="A1:F1"/>
    <mergeCell ref="B3:C3"/>
    <mergeCell ref="A4:A6"/>
    <mergeCell ref="B4:B6"/>
    <mergeCell ref="C4:C6"/>
    <mergeCell ref="D4:D6"/>
    <mergeCell ref="E4:E6"/>
    <mergeCell ref="F4:F6"/>
  </mergeCells>
  <printOptions horizontalCentered="1"/>
  <pageMargins left="1.18110236220472" right="1.18110236220472" top="1.18110236220472" bottom="1.18110236220472" header="0.51181" footer="0.51181"/>
  <pageSetup paperSize="9" scale="95" orientation="landscape" errors="blank"/>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showGridLines="0" topLeftCell="B1" workbookViewId="0">
      <selection activeCell="A1" sqref="A1:L2"/>
    </sheetView>
  </sheetViews>
  <sheetFormatPr defaultColWidth="8" defaultRowHeight="13.5"/>
  <cols>
    <col min="1" max="1" width="8.36666666666667" style="1"/>
    <col min="2" max="2" width="14.8916666666667" style="1"/>
    <col min="3" max="3" width="16.9" style="1"/>
    <col min="4" max="4" width="8" style="1" hidden="1"/>
    <col min="5" max="5" width="5.68333333333333" style="1"/>
    <col min="6" max="9" width="20.075" style="1"/>
    <col min="10" max="11" width="10.0416666666667" style="1"/>
    <col min="12" max="12" width="20.075" style="1"/>
  </cols>
  <sheetData>
    <row r="1" ht="19.5" customHeight="1" spans="1:12">
      <c r="A1" s="372" t="s">
        <v>440</v>
      </c>
      <c r="B1" s="123"/>
      <c r="C1" s="123"/>
      <c r="D1" s="25"/>
      <c r="E1" s="25"/>
      <c r="F1" s="25"/>
      <c r="G1" s="25"/>
      <c r="H1" s="25"/>
      <c r="I1" s="25"/>
      <c r="J1" s="25"/>
      <c r="K1" s="25"/>
      <c r="L1" s="25"/>
    </row>
    <row r="2" ht="19.5" customHeight="1" spans="1:12">
      <c r="A2" s="372"/>
      <c r="B2" s="123"/>
      <c r="C2" s="123"/>
      <c r="D2" s="25"/>
      <c r="E2" s="25"/>
      <c r="F2" s="25"/>
      <c r="G2" s="25"/>
      <c r="H2" s="25"/>
      <c r="I2" s="25"/>
      <c r="J2" s="25"/>
      <c r="K2" s="25"/>
      <c r="L2" s="25"/>
    </row>
    <row r="3" ht="15" customHeight="1" spans="1:12">
      <c r="A3" s="273" t="s">
        <v>40</v>
      </c>
      <c r="B3" s="98"/>
      <c r="C3" s="28" t="s">
        <v>41</v>
      </c>
      <c r="D3" s="27"/>
      <c r="E3" s="27"/>
      <c r="F3" s="27"/>
      <c r="G3" s="68" t="s">
        <v>2</v>
      </c>
      <c r="H3" s="68"/>
      <c r="I3" s="68"/>
      <c r="J3" s="68"/>
      <c r="K3" s="68"/>
      <c r="L3" s="68"/>
    </row>
    <row r="4" spans="1:12">
      <c r="A4" s="31" t="s">
        <v>82</v>
      </c>
      <c r="B4" s="153"/>
      <c r="C4" s="153"/>
      <c r="D4" s="32"/>
      <c r="E4" s="32"/>
      <c r="F4" s="31" t="s">
        <v>441</v>
      </c>
      <c r="G4" s="31" t="s">
        <v>64</v>
      </c>
      <c r="H4" s="31" t="s">
        <v>65</v>
      </c>
      <c r="I4" s="31" t="s">
        <v>66</v>
      </c>
      <c r="J4" s="31" t="s">
        <v>442</v>
      </c>
      <c r="K4" s="31" t="s">
        <v>46</v>
      </c>
      <c r="L4" s="31"/>
    </row>
    <row r="5" ht="26.25" customHeight="1" spans="1:12">
      <c r="A5" s="42"/>
      <c r="B5" s="154"/>
      <c r="C5" s="153"/>
      <c r="D5" s="32"/>
      <c r="E5" s="32"/>
      <c r="F5" s="31"/>
      <c r="G5" s="31"/>
      <c r="H5" s="31"/>
      <c r="I5" s="31"/>
      <c r="J5" s="31"/>
      <c r="K5" s="31" t="s">
        <v>443</v>
      </c>
      <c r="L5" s="31" t="s">
        <v>72</v>
      </c>
    </row>
    <row r="6" ht="15" customHeight="1" spans="1:12">
      <c r="A6" s="50" t="s">
        <v>444</v>
      </c>
      <c r="B6" s="146" t="s">
        <v>445</v>
      </c>
      <c r="C6" s="373" t="s">
        <v>446</v>
      </c>
      <c r="D6" s="33"/>
      <c r="E6" s="33"/>
      <c r="F6" s="374">
        <v>0</v>
      </c>
      <c r="G6" s="374">
        <v>0</v>
      </c>
      <c r="H6" s="374">
        <v>0</v>
      </c>
      <c r="I6" s="374">
        <v>0</v>
      </c>
      <c r="J6" s="108">
        <f t="shared" ref="J6:J12" si="0">IF(F6=0,0,ROUND((G6/F6+H6/G6+I6/H6)/3-1,4))</f>
        <v>0</v>
      </c>
      <c r="K6" s="109">
        <v>0</v>
      </c>
      <c r="L6" s="376">
        <v>0</v>
      </c>
    </row>
    <row r="7" ht="15" customHeight="1" spans="1:12">
      <c r="A7" s="50"/>
      <c r="B7" s="146"/>
      <c r="C7" s="375" t="s">
        <v>447</v>
      </c>
      <c r="D7" s="149"/>
      <c r="E7" s="149"/>
      <c r="F7" s="113">
        <v>0</v>
      </c>
      <c r="G7" s="113">
        <v>0</v>
      </c>
      <c r="H7" s="113">
        <v>0</v>
      </c>
      <c r="I7" s="113">
        <v>0</v>
      </c>
      <c r="J7" s="114">
        <f t="shared" si="0"/>
        <v>0</v>
      </c>
      <c r="K7" s="115">
        <v>0</v>
      </c>
      <c r="L7" s="120">
        <v>0</v>
      </c>
    </row>
    <row r="8" ht="15" customHeight="1" spans="1:12">
      <c r="A8" s="50"/>
      <c r="B8" s="146"/>
      <c r="C8" s="117" t="s">
        <v>448</v>
      </c>
      <c r="D8" s="32"/>
      <c r="E8" s="32"/>
      <c r="F8" s="101">
        <f>IF(F6=0,0,ROUND(F7/F6,2))</f>
        <v>0</v>
      </c>
      <c r="G8" s="101">
        <f>IF(G6=0,0,ROUND(G7/G6,2))</f>
        <v>0</v>
      </c>
      <c r="H8" s="101">
        <f>IF(H6=0,0,ROUND(H7/H6,2))</f>
        <v>0</v>
      </c>
      <c r="I8" s="101">
        <f>IF(I6=0,0,ROUND(I7/I6,2))</f>
        <v>0</v>
      </c>
      <c r="J8" s="86">
        <f t="shared" si="0"/>
        <v>0</v>
      </c>
      <c r="K8" s="105">
        <v>0</v>
      </c>
      <c r="L8" s="101">
        <v>0</v>
      </c>
    </row>
    <row r="9" ht="15" customHeight="1" spans="1:12">
      <c r="A9" s="50"/>
      <c r="B9" s="375" t="s">
        <v>449</v>
      </c>
      <c r="C9" s="153" t="s">
        <v>450</v>
      </c>
      <c r="D9" s="32"/>
      <c r="E9" s="32"/>
      <c r="F9" s="103">
        <v>0</v>
      </c>
      <c r="G9" s="103">
        <v>0</v>
      </c>
      <c r="H9" s="103">
        <v>0</v>
      </c>
      <c r="I9" s="103">
        <v>0</v>
      </c>
      <c r="J9" s="86">
        <f t="shared" si="0"/>
        <v>0</v>
      </c>
      <c r="K9" s="105">
        <v>0</v>
      </c>
      <c r="L9" s="39">
        <v>0</v>
      </c>
    </row>
    <row r="10" ht="15" customHeight="1" spans="1:12">
      <c r="A10" s="50"/>
      <c r="B10" s="117" t="s">
        <v>451</v>
      </c>
      <c r="C10" s="153" t="s">
        <v>452</v>
      </c>
      <c r="D10" s="32"/>
      <c r="E10" s="32"/>
      <c r="F10" s="103">
        <v>0</v>
      </c>
      <c r="G10" s="103">
        <v>0</v>
      </c>
      <c r="H10" s="103">
        <v>0</v>
      </c>
      <c r="I10" s="103">
        <v>0</v>
      </c>
      <c r="J10" s="86">
        <f t="shared" si="0"/>
        <v>0</v>
      </c>
      <c r="K10" s="105">
        <v>0</v>
      </c>
      <c r="L10" s="39">
        <v>0</v>
      </c>
    </row>
    <row r="11" ht="15" customHeight="1" spans="1:12">
      <c r="A11" s="50"/>
      <c r="B11" s="117" t="s">
        <v>453</v>
      </c>
      <c r="C11" s="153" t="s">
        <v>454</v>
      </c>
      <c r="D11" s="32"/>
      <c r="E11" s="32"/>
      <c r="F11" s="103">
        <v>0</v>
      </c>
      <c r="G11" s="103">
        <v>0</v>
      </c>
      <c r="H11" s="103">
        <v>0</v>
      </c>
      <c r="I11" s="103">
        <v>0</v>
      </c>
      <c r="J11" s="86">
        <f t="shared" si="0"/>
        <v>0</v>
      </c>
      <c r="K11" s="105">
        <v>0</v>
      </c>
      <c r="L11" s="39">
        <v>0</v>
      </c>
    </row>
    <row r="12" ht="15" customHeight="1" spans="1:12">
      <c r="A12" s="50"/>
      <c r="B12" s="117" t="s">
        <v>455</v>
      </c>
      <c r="C12" s="153" t="s">
        <v>456</v>
      </c>
      <c r="D12" s="32"/>
      <c r="E12" s="32"/>
      <c r="F12" s="103">
        <v>0</v>
      </c>
      <c r="G12" s="103">
        <v>0</v>
      </c>
      <c r="H12" s="103">
        <v>0</v>
      </c>
      <c r="I12" s="103">
        <v>0</v>
      </c>
      <c r="J12" s="86">
        <f t="shared" si="0"/>
        <v>0</v>
      </c>
      <c r="K12" s="105">
        <v>0</v>
      </c>
      <c r="L12" s="39">
        <v>0</v>
      </c>
    </row>
  </sheetData>
  <mergeCells count="19">
    <mergeCell ref="A3:B3"/>
    <mergeCell ref="C3:F3"/>
    <mergeCell ref="K4:L4"/>
    <mergeCell ref="C6:E6"/>
    <mergeCell ref="C7:E7"/>
    <mergeCell ref="C8:E8"/>
    <mergeCell ref="C9:E9"/>
    <mergeCell ref="C10:E10"/>
    <mergeCell ref="C11:E11"/>
    <mergeCell ref="C12:E12"/>
    <mergeCell ref="A6:A12"/>
    <mergeCell ref="B6:B8"/>
    <mergeCell ref="F4:F5"/>
    <mergeCell ref="G4:G5"/>
    <mergeCell ref="H4:H5"/>
    <mergeCell ref="I4:I5"/>
    <mergeCell ref="J4:J5"/>
    <mergeCell ref="A1:L2"/>
    <mergeCell ref="A4:E5"/>
  </mergeCells>
  <printOptions horizontalCentered="1"/>
  <pageMargins left="1.18110236220472" right="1.18110236220472" top="1.18110236220472" bottom="1.18110236220472" header="0.51181" footer="0.51181"/>
  <pageSetup paperSize="9" scale="95" orientation="landscape" errors="blank"/>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9"/>
  <sheetViews>
    <sheetView showGridLines="0" workbookViewId="0">
      <pane topLeftCell="G18" activePane="bottomRight" state="frozen"/>
      <selection activeCell="A1" sqref="A1:T2"/>
    </sheetView>
  </sheetViews>
  <sheetFormatPr defaultColWidth="8" defaultRowHeight="13.5"/>
  <cols>
    <col min="1" max="1" width="4.51666666666667" style="1"/>
    <col min="2" max="2" width="8.2" style="1"/>
    <col min="3" max="3" width="12.2083333333333" style="1"/>
    <col min="4" max="5" width="8" style="1" hidden="1"/>
    <col min="6" max="6" width="14.0583333333333" style="1"/>
    <col min="7" max="11" width="20.075" style="1"/>
    <col min="12" max="17" width="10.0416666666667" style="1"/>
    <col min="18" max="19" width="20.075" style="1"/>
    <col min="20" max="20" width="10.0416666666667" style="1"/>
  </cols>
  <sheetData>
    <row r="1" ht="19.5" customHeight="1" spans="1:20">
      <c r="A1" s="25" t="s">
        <v>457</v>
      </c>
      <c r="B1" s="25"/>
      <c r="C1" s="25"/>
      <c r="D1" s="25"/>
      <c r="E1" s="25"/>
      <c r="F1" s="25"/>
      <c r="G1" s="25"/>
      <c r="H1" s="25"/>
      <c r="I1" s="25"/>
      <c r="J1" s="25"/>
      <c r="K1" s="25"/>
      <c r="L1" s="25"/>
      <c r="M1" s="25"/>
      <c r="N1" s="25"/>
      <c r="O1" s="25"/>
      <c r="P1" s="25"/>
      <c r="Q1" s="25"/>
      <c r="R1" s="25"/>
      <c r="S1" s="123"/>
      <c r="T1" s="123"/>
    </row>
    <row r="2" ht="19.5" customHeight="1" spans="1:20">
      <c r="A2" s="363"/>
      <c r="B2" s="363"/>
      <c r="C2" s="363"/>
      <c r="D2" s="363"/>
      <c r="E2" s="363"/>
      <c r="F2" s="363"/>
      <c r="G2" s="363"/>
      <c r="H2" s="363"/>
      <c r="I2" s="363"/>
      <c r="J2" s="363"/>
      <c r="K2" s="363"/>
      <c r="L2" s="363"/>
      <c r="M2" s="363"/>
      <c r="N2" s="363"/>
      <c r="O2" s="363"/>
      <c r="P2" s="363"/>
      <c r="Q2" s="363"/>
      <c r="R2" s="363"/>
      <c r="S2" s="363"/>
      <c r="T2" s="363"/>
    </row>
    <row r="3" ht="15" customHeight="1" spans="1:20">
      <c r="A3" s="68" t="s">
        <v>40</v>
      </c>
      <c r="B3" s="68"/>
      <c r="C3" s="28" t="s">
        <v>41</v>
      </c>
      <c r="D3" s="27"/>
      <c r="E3" s="27"/>
      <c r="F3" s="27"/>
      <c r="G3" s="27"/>
      <c r="H3" s="68"/>
      <c r="I3" s="68"/>
      <c r="J3" s="68"/>
      <c r="K3" s="68" t="s">
        <v>2</v>
      </c>
      <c r="L3" s="68"/>
      <c r="M3" s="68"/>
      <c r="N3" s="68"/>
      <c r="O3" s="68"/>
      <c r="P3" s="68"/>
      <c r="Q3" s="68"/>
      <c r="R3" s="68"/>
      <c r="S3" s="68"/>
      <c r="T3" s="68"/>
    </row>
    <row r="4" ht="15" customHeight="1" spans="1:20">
      <c r="A4" s="32" t="s">
        <v>82</v>
      </c>
      <c r="B4" s="32"/>
      <c r="C4" s="32"/>
      <c r="D4" s="32"/>
      <c r="E4" s="32"/>
      <c r="F4" s="32"/>
      <c r="G4" s="31" t="s">
        <v>458</v>
      </c>
      <c r="H4" s="31" t="s">
        <v>156</v>
      </c>
      <c r="I4" s="31" t="s">
        <v>459</v>
      </c>
      <c r="J4" s="31" t="s">
        <v>45</v>
      </c>
      <c r="K4" s="31" t="s">
        <v>5</v>
      </c>
      <c r="L4" s="369" t="s">
        <v>84</v>
      </c>
      <c r="M4" s="370"/>
      <c r="N4" s="369" t="s">
        <v>85</v>
      </c>
      <c r="O4" s="370"/>
      <c r="P4" s="369" t="s">
        <v>460</v>
      </c>
      <c r="Q4" s="370"/>
      <c r="R4" s="327" t="s">
        <v>6</v>
      </c>
      <c r="S4" s="246"/>
      <c r="T4" s="247"/>
    </row>
    <row r="5" ht="26.25" customHeight="1" spans="1:20">
      <c r="A5" s="32"/>
      <c r="B5" s="32"/>
      <c r="C5" s="32"/>
      <c r="D5" s="32"/>
      <c r="E5" s="32"/>
      <c r="F5" s="32"/>
      <c r="G5" s="31"/>
      <c r="H5" s="31"/>
      <c r="I5" s="31"/>
      <c r="J5" s="31"/>
      <c r="K5" s="31"/>
      <c r="L5" s="31" t="s">
        <v>87</v>
      </c>
      <c r="M5" s="31" t="s">
        <v>461</v>
      </c>
      <c r="N5" s="31" t="s">
        <v>462</v>
      </c>
      <c r="O5" s="31" t="s">
        <v>463</v>
      </c>
      <c r="P5" s="31" t="s">
        <v>464</v>
      </c>
      <c r="Q5" s="31" t="s">
        <v>91</v>
      </c>
      <c r="R5" s="31" t="s">
        <v>52</v>
      </c>
      <c r="S5" s="31" t="s">
        <v>465</v>
      </c>
      <c r="T5" s="31" t="s">
        <v>466</v>
      </c>
    </row>
    <row r="6" ht="15" customHeight="1" spans="1:20">
      <c r="A6" s="31" t="s">
        <v>93</v>
      </c>
      <c r="B6" s="34" t="s">
        <v>445</v>
      </c>
      <c r="C6" s="186" t="s">
        <v>446</v>
      </c>
      <c r="D6" s="34"/>
      <c r="E6" s="34"/>
      <c r="F6" s="34"/>
      <c r="G6" s="104">
        <v>0</v>
      </c>
      <c r="H6" s="104">
        <v>0</v>
      </c>
      <c r="I6" s="104">
        <v>0</v>
      </c>
      <c r="J6" s="104">
        <v>0</v>
      </c>
      <c r="K6" s="104">
        <v>0</v>
      </c>
      <c r="L6" s="86">
        <f t="shared" ref="L6:L19" si="0">ROUND(IF(J6=0,0,K6/J6-1),4)</f>
        <v>0</v>
      </c>
      <c r="M6" s="105">
        <v>0</v>
      </c>
      <c r="N6" s="86">
        <v>0</v>
      </c>
      <c r="O6" s="86">
        <f>1-M6</f>
        <v>1</v>
      </c>
      <c r="P6" s="86">
        <f>ROUND(L6*M6+N6*O6,4)</f>
        <v>0</v>
      </c>
      <c r="Q6" s="105">
        <v>0</v>
      </c>
      <c r="R6" s="39">
        <v>0</v>
      </c>
      <c r="S6" s="39">
        <f t="shared" ref="S6:S39" si="1">R6-K6</f>
        <v>0</v>
      </c>
      <c r="T6" s="86">
        <f t="shared" ref="T6:T39" si="2">ROUND(IF(K6=0,0,R6/K6-1),4)</f>
        <v>0</v>
      </c>
    </row>
    <row r="7" ht="15" customHeight="1" spans="1:20">
      <c r="A7" s="31"/>
      <c r="B7" s="34"/>
      <c r="C7" s="186" t="s">
        <v>467</v>
      </c>
      <c r="D7" s="34"/>
      <c r="E7" s="34"/>
      <c r="F7" s="34"/>
      <c r="G7" s="74">
        <v>0</v>
      </c>
      <c r="H7" s="74">
        <v>0</v>
      </c>
      <c r="I7" s="74">
        <v>0</v>
      </c>
      <c r="J7" s="74">
        <v>0</v>
      </c>
      <c r="K7" s="74">
        <v>0</v>
      </c>
      <c r="L7" s="86">
        <f t="shared" si="0"/>
        <v>0</v>
      </c>
      <c r="M7" s="102"/>
      <c r="N7" s="86">
        <v>0</v>
      </c>
      <c r="O7" s="102"/>
      <c r="P7" s="102"/>
      <c r="Q7" s="102"/>
      <c r="R7" s="82">
        <v>0</v>
      </c>
      <c r="S7" s="101">
        <f t="shared" si="1"/>
        <v>0</v>
      </c>
      <c r="T7" s="86">
        <f t="shared" si="2"/>
        <v>0</v>
      </c>
    </row>
    <row r="8" ht="14.25" customHeight="1" spans="1:20">
      <c r="A8" s="184"/>
      <c r="B8" s="34"/>
      <c r="C8" s="186" t="s">
        <v>468</v>
      </c>
      <c r="D8" s="34"/>
      <c r="E8" s="34"/>
      <c r="F8" s="34"/>
      <c r="G8" s="103">
        <v>0</v>
      </c>
      <c r="H8" s="103">
        <v>0</v>
      </c>
      <c r="I8" s="103">
        <v>0</v>
      </c>
      <c r="J8" s="103">
        <v>0</v>
      </c>
      <c r="K8" s="103">
        <v>0</v>
      </c>
      <c r="L8" s="86">
        <f t="shared" si="0"/>
        <v>0</v>
      </c>
      <c r="M8" s="105">
        <v>0</v>
      </c>
      <c r="N8" s="86">
        <v>0</v>
      </c>
      <c r="O8" s="86">
        <f>1-M8</f>
        <v>1</v>
      </c>
      <c r="P8" s="86">
        <f>ROUND(L8*M8+N8*O8,4)</f>
        <v>0</v>
      </c>
      <c r="Q8" s="105">
        <v>0</v>
      </c>
      <c r="R8" s="39">
        <v>0</v>
      </c>
      <c r="S8" s="39">
        <f t="shared" si="1"/>
        <v>0</v>
      </c>
      <c r="T8" s="86">
        <f t="shared" si="2"/>
        <v>0</v>
      </c>
    </row>
    <row r="9" ht="14.25" customHeight="1" spans="1:20">
      <c r="A9" s="184"/>
      <c r="B9" s="34"/>
      <c r="C9" s="186" t="s">
        <v>469</v>
      </c>
      <c r="D9" s="34"/>
      <c r="E9" s="34"/>
      <c r="F9" s="34"/>
      <c r="G9" s="82">
        <v>0</v>
      </c>
      <c r="H9" s="82">
        <v>0</v>
      </c>
      <c r="I9" s="82">
        <v>0</v>
      </c>
      <c r="J9" s="82">
        <v>0</v>
      </c>
      <c r="K9" s="82">
        <v>0</v>
      </c>
      <c r="L9" s="86">
        <f t="shared" si="0"/>
        <v>0</v>
      </c>
      <c r="M9" s="105">
        <v>0</v>
      </c>
      <c r="N9" s="86">
        <v>0</v>
      </c>
      <c r="O9" s="86">
        <f>1-M9</f>
        <v>1</v>
      </c>
      <c r="P9" s="86">
        <f>ROUND(L9*M9+N9*O9,4)</f>
        <v>0</v>
      </c>
      <c r="Q9" s="105">
        <v>0</v>
      </c>
      <c r="R9" s="101">
        <v>0</v>
      </c>
      <c r="S9" s="101">
        <f t="shared" si="1"/>
        <v>0</v>
      </c>
      <c r="T9" s="86">
        <f t="shared" si="2"/>
        <v>0</v>
      </c>
    </row>
    <row r="10" ht="15" customHeight="1" spans="1:20">
      <c r="A10" s="31"/>
      <c r="B10" s="34" t="s">
        <v>449</v>
      </c>
      <c r="C10" s="186" t="s">
        <v>450</v>
      </c>
      <c r="D10" s="34"/>
      <c r="E10" s="34"/>
      <c r="F10" s="34"/>
      <c r="G10" s="104">
        <v>0</v>
      </c>
      <c r="H10" s="104">
        <v>0</v>
      </c>
      <c r="I10" s="104">
        <v>0</v>
      </c>
      <c r="J10" s="104">
        <v>0</v>
      </c>
      <c r="K10" s="104">
        <v>0</v>
      </c>
      <c r="L10" s="86">
        <f t="shared" si="0"/>
        <v>0</v>
      </c>
      <c r="M10" s="105">
        <v>0</v>
      </c>
      <c r="N10" s="86">
        <v>0</v>
      </c>
      <c r="O10" s="86">
        <f>1-M10</f>
        <v>1</v>
      </c>
      <c r="P10" s="86">
        <f>ROUND(L10*M10+N10*O10,4)</f>
        <v>0</v>
      </c>
      <c r="Q10" s="105">
        <v>0</v>
      </c>
      <c r="R10" s="39">
        <v>0</v>
      </c>
      <c r="S10" s="39">
        <f t="shared" si="1"/>
        <v>0</v>
      </c>
      <c r="T10" s="86">
        <f t="shared" si="2"/>
        <v>0</v>
      </c>
    </row>
    <row r="11" ht="15" customHeight="1" spans="1:20">
      <c r="A11" s="31"/>
      <c r="B11" s="34"/>
      <c r="C11" s="186" t="s">
        <v>470</v>
      </c>
      <c r="D11" s="34"/>
      <c r="E11" s="34"/>
      <c r="F11" s="34"/>
      <c r="G11" s="82">
        <v>0</v>
      </c>
      <c r="H11" s="82">
        <v>0</v>
      </c>
      <c r="I11" s="82">
        <v>0</v>
      </c>
      <c r="J11" s="82">
        <v>0</v>
      </c>
      <c r="K11" s="82">
        <v>0</v>
      </c>
      <c r="L11" s="86">
        <f t="shared" si="0"/>
        <v>0</v>
      </c>
      <c r="M11" s="102"/>
      <c r="N11" s="86">
        <v>0</v>
      </c>
      <c r="O11" s="102"/>
      <c r="P11" s="102"/>
      <c r="Q11" s="102"/>
      <c r="R11" s="82">
        <v>0</v>
      </c>
      <c r="S11" s="101">
        <f t="shared" si="1"/>
        <v>0</v>
      </c>
      <c r="T11" s="86">
        <f t="shared" si="2"/>
        <v>0</v>
      </c>
    </row>
    <row r="12" ht="15" customHeight="1" spans="1:20">
      <c r="A12" s="31"/>
      <c r="B12" s="34" t="s">
        <v>451</v>
      </c>
      <c r="C12" s="186" t="s">
        <v>452</v>
      </c>
      <c r="D12" s="34"/>
      <c r="E12" s="34"/>
      <c r="F12" s="34"/>
      <c r="G12" s="104">
        <v>0</v>
      </c>
      <c r="H12" s="104">
        <v>0</v>
      </c>
      <c r="I12" s="104">
        <v>0</v>
      </c>
      <c r="J12" s="104">
        <v>0</v>
      </c>
      <c r="K12" s="104">
        <v>0</v>
      </c>
      <c r="L12" s="86">
        <f t="shared" si="0"/>
        <v>0</v>
      </c>
      <c r="M12" s="105">
        <v>0</v>
      </c>
      <c r="N12" s="86">
        <v>0</v>
      </c>
      <c r="O12" s="86">
        <f>1-M12</f>
        <v>1</v>
      </c>
      <c r="P12" s="86">
        <f>ROUND(L12*M12+N12*O12,4)</f>
        <v>0</v>
      </c>
      <c r="Q12" s="105">
        <v>0</v>
      </c>
      <c r="R12" s="39">
        <v>0</v>
      </c>
      <c r="S12" s="39">
        <f t="shared" si="1"/>
        <v>0</v>
      </c>
      <c r="T12" s="86">
        <f t="shared" si="2"/>
        <v>0</v>
      </c>
    </row>
    <row r="13" ht="15" customHeight="1" spans="1:20">
      <c r="A13" s="31"/>
      <c r="B13" s="34"/>
      <c r="C13" s="34" t="s">
        <v>471</v>
      </c>
      <c r="D13" s="186" t="s">
        <v>472</v>
      </c>
      <c r="E13" s="34"/>
      <c r="F13" s="34"/>
      <c r="G13" s="82">
        <v>0</v>
      </c>
      <c r="H13" s="82">
        <v>0</v>
      </c>
      <c r="I13" s="82">
        <v>0</v>
      </c>
      <c r="J13" s="82">
        <v>0</v>
      </c>
      <c r="K13" s="82">
        <v>0</v>
      </c>
      <c r="L13" s="86">
        <f t="shared" si="0"/>
        <v>0</v>
      </c>
      <c r="M13" s="102"/>
      <c r="N13" s="86">
        <v>0</v>
      </c>
      <c r="O13" s="102"/>
      <c r="P13" s="102"/>
      <c r="Q13" s="102"/>
      <c r="R13" s="82">
        <v>0</v>
      </c>
      <c r="S13" s="101">
        <f t="shared" si="1"/>
        <v>0</v>
      </c>
      <c r="T13" s="86">
        <f t="shared" si="2"/>
        <v>0</v>
      </c>
    </row>
    <row r="14" ht="15" customHeight="1" spans="1:20">
      <c r="A14" s="153"/>
      <c r="B14" s="34" t="s">
        <v>473</v>
      </c>
      <c r="C14" s="34" t="s">
        <v>474</v>
      </c>
      <c r="D14" s="186" t="s">
        <v>475</v>
      </c>
      <c r="E14" s="34"/>
      <c r="F14" s="87"/>
      <c r="G14" s="82">
        <v>0</v>
      </c>
      <c r="H14" s="82">
        <v>0</v>
      </c>
      <c r="I14" s="82">
        <v>0</v>
      </c>
      <c r="J14" s="82">
        <v>0</v>
      </c>
      <c r="K14" s="82">
        <v>0</v>
      </c>
      <c r="L14" s="86">
        <f t="shared" si="0"/>
        <v>0</v>
      </c>
      <c r="M14" s="102"/>
      <c r="N14" s="86">
        <v>0</v>
      </c>
      <c r="O14" s="102"/>
      <c r="P14" s="102"/>
      <c r="Q14" s="102"/>
      <c r="R14" s="82">
        <v>0</v>
      </c>
      <c r="S14" s="101">
        <f t="shared" si="1"/>
        <v>0</v>
      </c>
      <c r="T14" s="86">
        <f t="shared" si="2"/>
        <v>0</v>
      </c>
    </row>
    <row r="15" ht="15" customHeight="1" spans="1:20">
      <c r="A15" s="153"/>
      <c r="B15" s="34"/>
      <c r="C15" s="34" t="s">
        <v>476</v>
      </c>
      <c r="D15" s="186" t="s">
        <v>477</v>
      </c>
      <c r="E15" s="34"/>
      <c r="F15" s="87"/>
      <c r="G15" s="82">
        <v>0</v>
      </c>
      <c r="H15" s="82">
        <v>0</v>
      </c>
      <c r="I15" s="82">
        <v>0</v>
      </c>
      <c r="J15" s="82">
        <v>0</v>
      </c>
      <c r="K15" s="82">
        <v>0</v>
      </c>
      <c r="L15" s="86">
        <f t="shared" si="0"/>
        <v>0</v>
      </c>
      <c r="M15" s="102"/>
      <c r="N15" s="86">
        <v>0</v>
      </c>
      <c r="O15" s="102"/>
      <c r="P15" s="102"/>
      <c r="Q15" s="102"/>
      <c r="R15" s="82">
        <v>0</v>
      </c>
      <c r="S15" s="101">
        <f t="shared" si="1"/>
        <v>0</v>
      </c>
      <c r="T15" s="86">
        <f t="shared" si="2"/>
        <v>0</v>
      </c>
    </row>
    <row r="16" ht="15" customHeight="1" spans="1:20">
      <c r="A16" s="153"/>
      <c r="B16" s="34" t="s">
        <v>453</v>
      </c>
      <c r="C16" s="186" t="s">
        <v>454</v>
      </c>
      <c r="D16" s="34" t="s">
        <v>475</v>
      </c>
      <c r="E16" s="34"/>
      <c r="F16" s="87"/>
      <c r="G16" s="104">
        <v>0</v>
      </c>
      <c r="H16" s="104">
        <v>0</v>
      </c>
      <c r="I16" s="104">
        <v>0</v>
      </c>
      <c r="J16" s="104">
        <v>0</v>
      </c>
      <c r="K16" s="104">
        <v>0</v>
      </c>
      <c r="L16" s="86">
        <f t="shared" si="0"/>
        <v>0</v>
      </c>
      <c r="M16" s="105">
        <v>0</v>
      </c>
      <c r="N16" s="86">
        <v>0</v>
      </c>
      <c r="O16" s="86">
        <f>1-M16</f>
        <v>1</v>
      </c>
      <c r="P16" s="86">
        <f>ROUND(L16*M16+N16*O16,4)</f>
        <v>0</v>
      </c>
      <c r="Q16" s="105">
        <v>0</v>
      </c>
      <c r="R16" s="39">
        <v>0</v>
      </c>
      <c r="S16" s="39">
        <f t="shared" si="1"/>
        <v>0</v>
      </c>
      <c r="T16" s="86">
        <f t="shared" si="2"/>
        <v>0</v>
      </c>
    </row>
    <row r="17" ht="15" customHeight="1" spans="1:20">
      <c r="A17" s="153"/>
      <c r="B17" s="34"/>
      <c r="C17" s="186" t="s">
        <v>478</v>
      </c>
      <c r="D17" s="34" t="s">
        <v>477</v>
      </c>
      <c r="E17" s="34"/>
      <c r="F17" s="87"/>
      <c r="G17" s="82">
        <v>0</v>
      </c>
      <c r="H17" s="82">
        <v>0</v>
      </c>
      <c r="I17" s="82">
        <v>0</v>
      </c>
      <c r="J17" s="82">
        <v>0</v>
      </c>
      <c r="K17" s="82">
        <v>0</v>
      </c>
      <c r="L17" s="86">
        <f t="shared" si="0"/>
        <v>0</v>
      </c>
      <c r="M17" s="102"/>
      <c r="N17" s="86">
        <v>0</v>
      </c>
      <c r="O17" s="102"/>
      <c r="P17" s="102"/>
      <c r="Q17" s="102"/>
      <c r="R17" s="82">
        <v>0</v>
      </c>
      <c r="S17" s="101">
        <f t="shared" si="1"/>
        <v>0</v>
      </c>
      <c r="T17" s="86">
        <f t="shared" si="2"/>
        <v>0</v>
      </c>
    </row>
    <row r="18" ht="15" customHeight="1" spans="1:20">
      <c r="A18" s="153"/>
      <c r="B18" s="34" t="s">
        <v>455</v>
      </c>
      <c r="C18" s="186" t="s">
        <v>456</v>
      </c>
      <c r="D18" s="34"/>
      <c r="E18" s="34"/>
      <c r="F18" s="87"/>
      <c r="G18" s="104">
        <v>0</v>
      </c>
      <c r="H18" s="104">
        <v>0</v>
      </c>
      <c r="I18" s="104">
        <v>0</v>
      </c>
      <c r="J18" s="104">
        <v>0</v>
      </c>
      <c r="K18" s="104">
        <v>0</v>
      </c>
      <c r="L18" s="86">
        <f t="shared" si="0"/>
        <v>0</v>
      </c>
      <c r="M18" s="105">
        <v>0</v>
      </c>
      <c r="N18" s="86">
        <v>0</v>
      </c>
      <c r="O18" s="86">
        <f>1-M18</f>
        <v>1</v>
      </c>
      <c r="P18" s="86">
        <f>ROUND(L18*M18+N18*O18,4)</f>
        <v>0</v>
      </c>
      <c r="Q18" s="105">
        <v>0</v>
      </c>
      <c r="R18" s="39">
        <v>0</v>
      </c>
      <c r="S18" s="39">
        <f t="shared" si="1"/>
        <v>0</v>
      </c>
      <c r="T18" s="86">
        <f t="shared" si="2"/>
        <v>0</v>
      </c>
    </row>
    <row r="19" ht="15" customHeight="1" spans="1:20">
      <c r="A19" s="42"/>
      <c r="B19" s="364"/>
      <c r="C19" s="192" t="s">
        <v>478</v>
      </c>
      <c r="D19" s="364"/>
      <c r="E19" s="364"/>
      <c r="F19" s="364"/>
      <c r="G19" s="88">
        <v>0</v>
      </c>
      <c r="H19" s="88">
        <v>0</v>
      </c>
      <c r="I19" s="88">
        <v>0</v>
      </c>
      <c r="J19" s="88">
        <v>0</v>
      </c>
      <c r="K19" s="88">
        <v>0</v>
      </c>
      <c r="L19" s="108">
        <f t="shared" si="0"/>
        <v>0</v>
      </c>
      <c r="M19" s="155"/>
      <c r="N19" s="108">
        <v>0</v>
      </c>
      <c r="O19" s="155"/>
      <c r="P19" s="155"/>
      <c r="Q19" s="155"/>
      <c r="R19" s="88">
        <v>0</v>
      </c>
      <c r="S19" s="90">
        <f t="shared" si="1"/>
        <v>0</v>
      </c>
      <c r="T19" s="108">
        <f t="shared" si="2"/>
        <v>0</v>
      </c>
    </row>
    <row r="20" ht="15" customHeight="1" spans="1:20">
      <c r="A20" s="50" t="s">
        <v>479</v>
      </c>
      <c r="B20" s="365" t="s">
        <v>480</v>
      </c>
      <c r="C20" s="365" t="s">
        <v>481</v>
      </c>
      <c r="D20" s="365"/>
      <c r="E20" s="365"/>
      <c r="F20" s="365"/>
      <c r="G20" s="64">
        <f>G21+G24</f>
        <v>0</v>
      </c>
      <c r="H20" s="64">
        <f>H21+H24</f>
        <v>0</v>
      </c>
      <c r="I20" s="64">
        <f>I21+I24</f>
        <v>0</v>
      </c>
      <c r="J20" s="64">
        <f>J21+J24</f>
        <v>0</v>
      </c>
      <c r="K20" s="64">
        <f>K21+K24</f>
        <v>0</v>
      </c>
      <c r="L20" s="157"/>
      <c r="M20" s="157"/>
      <c r="N20" s="157"/>
      <c r="O20" s="157"/>
      <c r="P20" s="157"/>
      <c r="Q20" s="157"/>
      <c r="R20" s="64">
        <f>R21+R24</f>
        <v>0</v>
      </c>
      <c r="S20" s="64">
        <f t="shared" si="1"/>
        <v>0</v>
      </c>
      <c r="T20" s="156">
        <f t="shared" si="2"/>
        <v>0</v>
      </c>
    </row>
    <row r="21" ht="15" customHeight="1" spans="1:20">
      <c r="A21" s="50"/>
      <c r="B21" s="365" t="s">
        <v>482</v>
      </c>
      <c r="C21" s="365" t="s">
        <v>483</v>
      </c>
      <c r="D21" s="365"/>
      <c r="E21" s="365"/>
      <c r="F21" s="365"/>
      <c r="G21" s="41">
        <v>0</v>
      </c>
      <c r="H21" s="41">
        <v>0</v>
      </c>
      <c r="I21" s="41">
        <v>0</v>
      </c>
      <c r="J21" s="41">
        <v>0</v>
      </c>
      <c r="K21" s="41">
        <v>0</v>
      </c>
      <c r="L21" s="157"/>
      <c r="M21" s="157"/>
      <c r="N21" s="157"/>
      <c r="O21" s="157"/>
      <c r="P21" s="157"/>
      <c r="Q21" s="157"/>
      <c r="R21" s="64">
        <v>0</v>
      </c>
      <c r="S21" s="64">
        <f t="shared" si="1"/>
        <v>0</v>
      </c>
      <c r="T21" s="156">
        <f t="shared" si="2"/>
        <v>0</v>
      </c>
    </row>
    <row r="22" ht="15" customHeight="1" spans="1:20">
      <c r="A22" s="106"/>
      <c r="B22" s="365" t="s">
        <v>484</v>
      </c>
      <c r="C22" s="365"/>
      <c r="D22" s="365"/>
      <c r="E22" s="365"/>
      <c r="F22" s="365"/>
      <c r="G22" s="48">
        <v>0</v>
      </c>
      <c r="H22" s="48">
        <v>0</v>
      </c>
      <c r="I22" s="48">
        <v>0</v>
      </c>
      <c r="J22" s="48">
        <v>0</v>
      </c>
      <c r="K22" s="48">
        <v>0</v>
      </c>
      <c r="L22" s="371"/>
      <c r="M22" s="371"/>
      <c r="N22" s="371"/>
      <c r="O22" s="371"/>
      <c r="P22" s="371"/>
      <c r="Q22" s="371"/>
      <c r="R22" s="52">
        <v>0</v>
      </c>
      <c r="S22" s="52">
        <f t="shared" si="1"/>
        <v>0</v>
      </c>
      <c r="T22" s="147">
        <f t="shared" si="2"/>
        <v>0</v>
      </c>
    </row>
    <row r="23" ht="15" customHeight="1" spans="1:20">
      <c r="A23" s="366"/>
      <c r="B23" s="365" t="s">
        <v>485</v>
      </c>
      <c r="C23" s="365"/>
      <c r="D23" s="365"/>
      <c r="E23" s="365"/>
      <c r="F23" s="365"/>
      <c r="G23" s="48">
        <v>0</v>
      </c>
      <c r="H23" s="48">
        <v>0</v>
      </c>
      <c r="I23" s="48">
        <v>0</v>
      </c>
      <c r="J23" s="48">
        <v>0</v>
      </c>
      <c r="K23" s="48">
        <v>0</v>
      </c>
      <c r="L23" s="371"/>
      <c r="M23" s="371"/>
      <c r="N23" s="371"/>
      <c r="O23" s="371"/>
      <c r="P23" s="371"/>
      <c r="Q23" s="371"/>
      <c r="R23" s="52">
        <v>0</v>
      </c>
      <c r="S23" s="52">
        <f t="shared" si="1"/>
        <v>0</v>
      </c>
      <c r="T23" s="52">
        <f t="shared" si="2"/>
        <v>0</v>
      </c>
    </row>
    <row r="24" ht="15" customHeight="1" spans="1:20">
      <c r="A24" s="50"/>
      <c r="B24" s="365" t="s">
        <v>486</v>
      </c>
      <c r="C24" s="365"/>
      <c r="D24" s="365"/>
      <c r="E24" s="365"/>
      <c r="F24" s="365"/>
      <c r="G24" s="45">
        <v>0</v>
      </c>
      <c r="H24" s="45">
        <v>0</v>
      </c>
      <c r="I24" s="45">
        <v>0</v>
      </c>
      <c r="J24" s="45">
        <v>0</v>
      </c>
      <c r="K24" s="45">
        <v>0</v>
      </c>
      <c r="L24" s="157"/>
      <c r="M24" s="157"/>
      <c r="N24" s="157"/>
      <c r="O24" s="157"/>
      <c r="P24" s="157"/>
      <c r="Q24" s="157"/>
      <c r="R24" s="45">
        <v>0</v>
      </c>
      <c r="S24" s="64">
        <f t="shared" si="1"/>
        <v>0</v>
      </c>
      <c r="T24" s="156">
        <f t="shared" si="2"/>
        <v>0</v>
      </c>
    </row>
    <row r="25" ht="15" customHeight="1" spans="1:20">
      <c r="A25" s="50"/>
      <c r="B25" s="365" t="s">
        <v>487</v>
      </c>
      <c r="C25" s="365"/>
      <c r="D25" s="365"/>
      <c r="E25" s="365"/>
      <c r="F25" s="365"/>
      <c r="G25" s="64">
        <f>G26+G27</f>
        <v>0</v>
      </c>
      <c r="H25" s="64">
        <f>H26+H27</f>
        <v>0</v>
      </c>
      <c r="I25" s="64">
        <f>I26+I27</f>
        <v>0</v>
      </c>
      <c r="J25" s="64">
        <f>J26+J27</f>
        <v>0</v>
      </c>
      <c r="K25" s="64">
        <f>K26+K27</f>
        <v>0</v>
      </c>
      <c r="L25" s="157"/>
      <c r="M25" s="157"/>
      <c r="N25" s="157"/>
      <c r="O25" s="157"/>
      <c r="P25" s="157"/>
      <c r="Q25" s="157"/>
      <c r="R25" s="64">
        <f>R26+R27</f>
        <v>0</v>
      </c>
      <c r="S25" s="64">
        <f t="shared" si="1"/>
        <v>0</v>
      </c>
      <c r="T25" s="156">
        <f t="shared" si="2"/>
        <v>0</v>
      </c>
    </row>
    <row r="26" ht="15" customHeight="1" spans="1:20">
      <c r="A26" s="50"/>
      <c r="B26" s="365" t="s">
        <v>488</v>
      </c>
      <c r="C26" s="365"/>
      <c r="D26" s="365"/>
      <c r="E26" s="365"/>
      <c r="F26" s="365"/>
      <c r="G26" s="64">
        <v>0</v>
      </c>
      <c r="H26" s="64">
        <v>0</v>
      </c>
      <c r="I26" s="64">
        <v>0</v>
      </c>
      <c r="J26" s="64">
        <v>0</v>
      </c>
      <c r="K26" s="64">
        <v>0</v>
      </c>
      <c r="L26" s="157"/>
      <c r="M26" s="157"/>
      <c r="N26" s="157"/>
      <c r="O26" s="157"/>
      <c r="P26" s="157"/>
      <c r="Q26" s="157"/>
      <c r="R26" s="64">
        <v>0</v>
      </c>
      <c r="S26" s="64">
        <f t="shared" si="1"/>
        <v>0</v>
      </c>
      <c r="T26" s="156">
        <f t="shared" si="2"/>
        <v>0</v>
      </c>
    </row>
    <row r="27" ht="15" customHeight="1" spans="1:20">
      <c r="A27" s="50"/>
      <c r="B27" s="365" t="s">
        <v>489</v>
      </c>
      <c r="C27" s="365"/>
      <c r="D27" s="365"/>
      <c r="E27" s="365"/>
      <c r="F27" s="365"/>
      <c r="G27" s="45">
        <v>0</v>
      </c>
      <c r="H27" s="45">
        <v>0</v>
      </c>
      <c r="I27" s="45">
        <v>0</v>
      </c>
      <c r="J27" s="45">
        <v>0</v>
      </c>
      <c r="K27" s="45">
        <v>0</v>
      </c>
      <c r="L27" s="157"/>
      <c r="M27" s="157"/>
      <c r="N27" s="157"/>
      <c r="O27" s="157"/>
      <c r="P27" s="157"/>
      <c r="Q27" s="157"/>
      <c r="R27" s="45">
        <v>0</v>
      </c>
      <c r="S27" s="64">
        <f t="shared" si="1"/>
        <v>0</v>
      </c>
      <c r="T27" s="156">
        <f t="shared" si="2"/>
        <v>0</v>
      </c>
    </row>
    <row r="28" ht="15" customHeight="1" spans="1:20">
      <c r="A28" s="50"/>
      <c r="B28" s="365" t="s">
        <v>490</v>
      </c>
      <c r="C28" s="36"/>
      <c r="D28" s="36"/>
      <c r="E28" s="36"/>
      <c r="F28" s="36"/>
      <c r="G28" s="64">
        <f>G29+G34+G39+G38</f>
        <v>0</v>
      </c>
      <c r="H28" s="64">
        <f>H29+H34+H39+H38</f>
        <v>0</v>
      </c>
      <c r="I28" s="64">
        <f>I29+I34+I39+I38</f>
        <v>0</v>
      </c>
      <c r="J28" s="64">
        <f>J29+J34+J39+J38</f>
        <v>0</v>
      </c>
      <c r="K28" s="64">
        <f>K29+K34+K39+K38</f>
        <v>0</v>
      </c>
      <c r="L28" s="157"/>
      <c r="M28" s="157"/>
      <c r="N28" s="157"/>
      <c r="O28" s="157"/>
      <c r="P28" s="157"/>
      <c r="Q28" s="157"/>
      <c r="R28" s="64">
        <f>R29+R34+R39+R38</f>
        <v>0</v>
      </c>
      <c r="S28" s="64">
        <f t="shared" si="1"/>
        <v>0</v>
      </c>
      <c r="T28" s="156">
        <f t="shared" si="2"/>
        <v>0</v>
      </c>
    </row>
    <row r="29" ht="15" customHeight="1" spans="1:20">
      <c r="A29" s="50"/>
      <c r="B29" s="365" t="s">
        <v>491</v>
      </c>
      <c r="C29" s="36"/>
      <c r="D29" s="36"/>
      <c r="E29" s="36"/>
      <c r="F29" s="36"/>
      <c r="G29" s="64">
        <f>SUM(G30:G33)</f>
        <v>0</v>
      </c>
      <c r="H29" s="64">
        <f>SUM(H30:H33)</f>
        <v>0</v>
      </c>
      <c r="I29" s="64">
        <f>SUM(I30:I33)</f>
        <v>0</v>
      </c>
      <c r="J29" s="64">
        <f>SUM(J30:J33)</f>
        <v>0</v>
      </c>
      <c r="K29" s="64">
        <f>SUM(K30:K33)</f>
        <v>0</v>
      </c>
      <c r="L29" s="157"/>
      <c r="M29" s="157"/>
      <c r="N29" s="157"/>
      <c r="O29" s="157"/>
      <c r="P29" s="157"/>
      <c r="Q29" s="157"/>
      <c r="R29" s="64">
        <f>SUM(R30:R33)</f>
        <v>0</v>
      </c>
      <c r="S29" s="64">
        <f t="shared" si="1"/>
        <v>0</v>
      </c>
      <c r="T29" s="156">
        <f t="shared" si="2"/>
        <v>0</v>
      </c>
    </row>
    <row r="30" ht="15" customHeight="1" spans="1:20">
      <c r="A30" s="50"/>
      <c r="B30" s="367" t="s">
        <v>492</v>
      </c>
      <c r="C30" s="367"/>
      <c r="D30" s="367"/>
      <c r="E30" s="367"/>
      <c r="F30" s="367"/>
      <c r="G30" s="45">
        <v>0</v>
      </c>
      <c r="H30" s="45">
        <v>0</v>
      </c>
      <c r="I30" s="45">
        <v>0</v>
      </c>
      <c r="J30" s="45">
        <v>0</v>
      </c>
      <c r="K30" s="45">
        <v>0</v>
      </c>
      <c r="L30" s="157"/>
      <c r="M30" s="157"/>
      <c r="N30" s="157"/>
      <c r="O30" s="157"/>
      <c r="P30" s="157"/>
      <c r="Q30" s="157"/>
      <c r="R30" s="45">
        <v>0</v>
      </c>
      <c r="S30" s="64">
        <f t="shared" si="1"/>
        <v>0</v>
      </c>
      <c r="T30" s="156">
        <f t="shared" si="2"/>
        <v>0</v>
      </c>
    </row>
    <row r="31" ht="15" customHeight="1" spans="1:20">
      <c r="A31" s="50"/>
      <c r="B31" s="367" t="s">
        <v>472</v>
      </c>
      <c r="C31" s="368"/>
      <c r="D31" s="368"/>
      <c r="E31" s="368"/>
      <c r="F31" s="368"/>
      <c r="G31" s="45">
        <v>0</v>
      </c>
      <c r="H31" s="45">
        <v>0</v>
      </c>
      <c r="I31" s="45">
        <v>0</v>
      </c>
      <c r="J31" s="45">
        <v>0</v>
      </c>
      <c r="K31" s="45">
        <v>0</v>
      </c>
      <c r="L31" s="157"/>
      <c r="M31" s="157"/>
      <c r="N31" s="157"/>
      <c r="O31" s="157"/>
      <c r="P31" s="157"/>
      <c r="Q31" s="157"/>
      <c r="R31" s="45">
        <v>0</v>
      </c>
      <c r="S31" s="64">
        <f t="shared" si="1"/>
        <v>0</v>
      </c>
      <c r="T31" s="156">
        <f t="shared" si="2"/>
        <v>0</v>
      </c>
    </row>
    <row r="32" ht="15" customHeight="1" spans="1:20">
      <c r="A32" s="50"/>
      <c r="B32" s="367" t="s">
        <v>475</v>
      </c>
      <c r="C32" s="368"/>
      <c r="D32" s="368"/>
      <c r="E32" s="368"/>
      <c r="F32" s="368"/>
      <c r="G32" s="45">
        <v>0</v>
      </c>
      <c r="H32" s="45">
        <v>0</v>
      </c>
      <c r="I32" s="45">
        <v>0</v>
      </c>
      <c r="J32" s="45">
        <v>0</v>
      </c>
      <c r="K32" s="45">
        <v>0</v>
      </c>
      <c r="L32" s="157"/>
      <c r="M32" s="157"/>
      <c r="N32" s="157"/>
      <c r="O32" s="157"/>
      <c r="P32" s="157"/>
      <c r="Q32" s="157"/>
      <c r="R32" s="45">
        <v>0</v>
      </c>
      <c r="S32" s="64">
        <f t="shared" si="1"/>
        <v>0</v>
      </c>
      <c r="T32" s="156">
        <f t="shared" si="2"/>
        <v>0</v>
      </c>
    </row>
    <row r="33" ht="15" customHeight="1" spans="1:20">
      <c r="A33" s="50"/>
      <c r="B33" s="367" t="s">
        <v>477</v>
      </c>
      <c r="C33" s="368"/>
      <c r="D33" s="368"/>
      <c r="E33" s="368"/>
      <c r="F33" s="368"/>
      <c r="G33" s="45">
        <v>0</v>
      </c>
      <c r="H33" s="45">
        <v>0</v>
      </c>
      <c r="I33" s="45">
        <v>0</v>
      </c>
      <c r="J33" s="45">
        <v>0</v>
      </c>
      <c r="K33" s="45">
        <v>0</v>
      </c>
      <c r="L33" s="157"/>
      <c r="M33" s="157"/>
      <c r="N33" s="157"/>
      <c r="O33" s="157"/>
      <c r="P33" s="157"/>
      <c r="Q33" s="157"/>
      <c r="R33" s="45">
        <v>0</v>
      </c>
      <c r="S33" s="64">
        <f t="shared" si="1"/>
        <v>0</v>
      </c>
      <c r="T33" s="156">
        <f t="shared" si="2"/>
        <v>0</v>
      </c>
    </row>
    <row r="34" ht="15" customHeight="1" spans="1:20">
      <c r="A34" s="50"/>
      <c r="B34" s="365" t="s">
        <v>493</v>
      </c>
      <c r="C34" s="36"/>
      <c r="D34" s="36"/>
      <c r="E34" s="36"/>
      <c r="F34" s="36"/>
      <c r="G34" s="64">
        <f>SUM(G35:G37)</f>
        <v>0</v>
      </c>
      <c r="H34" s="64">
        <f>SUM(H35:H37)</f>
        <v>0</v>
      </c>
      <c r="I34" s="64">
        <f>SUM(I35:I37)</f>
        <v>0</v>
      </c>
      <c r="J34" s="64">
        <f>SUM(J35:J37)</f>
        <v>0</v>
      </c>
      <c r="K34" s="64">
        <f>SUM(K35:K37)</f>
        <v>0</v>
      </c>
      <c r="L34" s="157"/>
      <c r="M34" s="157"/>
      <c r="N34" s="157"/>
      <c r="O34" s="157"/>
      <c r="P34" s="157"/>
      <c r="Q34" s="157"/>
      <c r="R34" s="64">
        <f>SUM(R35:R37)</f>
        <v>0</v>
      </c>
      <c r="S34" s="64">
        <f t="shared" si="1"/>
        <v>0</v>
      </c>
      <c r="T34" s="156">
        <f t="shared" si="2"/>
        <v>0</v>
      </c>
    </row>
    <row r="35" ht="15" customHeight="1" spans="1:20">
      <c r="A35" s="50"/>
      <c r="B35" s="367" t="s">
        <v>494</v>
      </c>
      <c r="C35" s="367"/>
      <c r="D35" s="367"/>
      <c r="E35" s="367"/>
      <c r="F35" s="367"/>
      <c r="G35" s="45">
        <v>0</v>
      </c>
      <c r="H35" s="45">
        <v>0</v>
      </c>
      <c r="I35" s="45">
        <v>0</v>
      </c>
      <c r="J35" s="45">
        <v>0</v>
      </c>
      <c r="K35" s="45">
        <v>0</v>
      </c>
      <c r="L35" s="157"/>
      <c r="M35" s="157"/>
      <c r="N35" s="157"/>
      <c r="O35" s="157"/>
      <c r="P35" s="157"/>
      <c r="Q35" s="157"/>
      <c r="R35" s="64">
        <v>0</v>
      </c>
      <c r="S35" s="64">
        <f t="shared" si="1"/>
        <v>0</v>
      </c>
      <c r="T35" s="156">
        <f t="shared" si="2"/>
        <v>0</v>
      </c>
    </row>
    <row r="36" ht="15" customHeight="1" spans="1:20">
      <c r="A36" s="50"/>
      <c r="B36" s="367" t="s">
        <v>475</v>
      </c>
      <c r="C36" s="368"/>
      <c r="D36" s="368"/>
      <c r="E36" s="368"/>
      <c r="F36" s="368"/>
      <c r="G36" s="45">
        <v>0</v>
      </c>
      <c r="H36" s="45">
        <v>0</v>
      </c>
      <c r="I36" s="45">
        <v>0</v>
      </c>
      <c r="J36" s="45">
        <v>0</v>
      </c>
      <c r="K36" s="45">
        <v>0</v>
      </c>
      <c r="L36" s="157"/>
      <c r="M36" s="157"/>
      <c r="N36" s="157"/>
      <c r="O36" s="157"/>
      <c r="P36" s="157"/>
      <c r="Q36" s="157"/>
      <c r="R36" s="64">
        <v>0</v>
      </c>
      <c r="S36" s="64">
        <f t="shared" si="1"/>
        <v>0</v>
      </c>
      <c r="T36" s="156">
        <f t="shared" si="2"/>
        <v>0</v>
      </c>
    </row>
    <row r="37" ht="15" customHeight="1" spans="1:20">
      <c r="A37" s="50"/>
      <c r="B37" s="367" t="s">
        <v>477</v>
      </c>
      <c r="C37" s="368"/>
      <c r="D37" s="368"/>
      <c r="E37" s="368"/>
      <c r="F37" s="368"/>
      <c r="G37" s="45">
        <v>0</v>
      </c>
      <c r="H37" s="45">
        <v>0</v>
      </c>
      <c r="I37" s="45">
        <v>0</v>
      </c>
      <c r="J37" s="45">
        <v>0</v>
      </c>
      <c r="K37" s="45">
        <v>0</v>
      </c>
      <c r="L37" s="157"/>
      <c r="M37" s="157"/>
      <c r="N37" s="157"/>
      <c r="O37" s="157"/>
      <c r="P37" s="157"/>
      <c r="Q37" s="157"/>
      <c r="R37" s="64">
        <v>0</v>
      </c>
      <c r="S37" s="64">
        <f t="shared" si="1"/>
        <v>0</v>
      </c>
      <c r="T37" s="156">
        <f t="shared" si="2"/>
        <v>0</v>
      </c>
    </row>
    <row r="38" ht="15" customHeight="1" spans="1:20">
      <c r="A38" s="106"/>
      <c r="B38" s="365" t="s">
        <v>495</v>
      </c>
      <c r="C38" s="36"/>
      <c r="D38" s="36"/>
      <c r="E38" s="36"/>
      <c r="F38" s="36"/>
      <c r="G38" s="45">
        <v>0</v>
      </c>
      <c r="H38" s="45">
        <v>0</v>
      </c>
      <c r="I38" s="45">
        <v>0</v>
      </c>
      <c r="J38" s="45">
        <v>0</v>
      </c>
      <c r="K38" s="45">
        <v>0</v>
      </c>
      <c r="L38" s="157"/>
      <c r="M38" s="157"/>
      <c r="N38" s="157"/>
      <c r="O38" s="157"/>
      <c r="P38" s="157"/>
      <c r="Q38" s="157"/>
      <c r="R38" s="45">
        <v>0</v>
      </c>
      <c r="S38" s="64">
        <f t="shared" si="1"/>
        <v>0</v>
      </c>
      <c r="T38" s="167">
        <f t="shared" si="2"/>
        <v>0</v>
      </c>
    </row>
    <row r="39" ht="15" customHeight="1" spans="1:20">
      <c r="A39" s="50"/>
      <c r="B39" s="365" t="s">
        <v>496</v>
      </c>
      <c r="C39" s="36"/>
      <c r="D39" s="36"/>
      <c r="E39" s="36"/>
      <c r="F39" s="36"/>
      <c r="G39" s="45">
        <v>0</v>
      </c>
      <c r="H39" s="45">
        <v>0</v>
      </c>
      <c r="I39" s="45">
        <v>0</v>
      </c>
      <c r="J39" s="45">
        <v>0</v>
      </c>
      <c r="K39" s="45">
        <v>0</v>
      </c>
      <c r="L39" s="157"/>
      <c r="M39" s="157"/>
      <c r="N39" s="157"/>
      <c r="O39" s="157"/>
      <c r="P39" s="157"/>
      <c r="Q39" s="157"/>
      <c r="R39" s="45">
        <v>0</v>
      </c>
      <c r="S39" s="64">
        <f t="shared" si="1"/>
        <v>0</v>
      </c>
      <c r="T39" s="156">
        <f t="shared" si="2"/>
        <v>0</v>
      </c>
    </row>
  </sheetData>
  <mergeCells count="55">
    <mergeCell ref="A3:B3"/>
    <mergeCell ref="C3:G3"/>
    <mergeCell ref="L4:M4"/>
    <mergeCell ref="N4:O4"/>
    <mergeCell ref="P4:Q4"/>
    <mergeCell ref="R4:T4"/>
    <mergeCell ref="C6:F6"/>
    <mergeCell ref="C7:F7"/>
    <mergeCell ref="C8:F8"/>
    <mergeCell ref="C9:F9"/>
    <mergeCell ref="C10:F10"/>
    <mergeCell ref="C11:F11"/>
    <mergeCell ref="C12:F12"/>
    <mergeCell ref="D13:F13"/>
    <mergeCell ref="D14:F14"/>
    <mergeCell ref="D15:F15"/>
    <mergeCell ref="C16:F16"/>
    <mergeCell ref="C17:F17"/>
    <mergeCell ref="C18:F18"/>
    <mergeCell ref="C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A6:A19"/>
    <mergeCell ref="A20:A39"/>
    <mergeCell ref="B6:B9"/>
    <mergeCell ref="B10:B11"/>
    <mergeCell ref="B12:B15"/>
    <mergeCell ref="B16:B17"/>
    <mergeCell ref="B18:B19"/>
    <mergeCell ref="C13:C15"/>
    <mergeCell ref="G4:G5"/>
    <mergeCell ref="H4:H5"/>
    <mergeCell ref="I4:I5"/>
    <mergeCell ref="J4:J5"/>
    <mergeCell ref="K4:K5"/>
    <mergeCell ref="A1:T2"/>
    <mergeCell ref="A4:F5"/>
  </mergeCells>
  <printOptions horizontalCentered="1"/>
  <pageMargins left="1.18110236220472" right="1.18110236220472" top="1.18110236220472" bottom="1.18110236220472" header="0.51181" footer="0.51181"/>
  <pageSetup paperSize="9" scale="65" orientation="landscape" errors="blank"/>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8"/>
  <sheetViews>
    <sheetView showGridLines="0" workbookViewId="0">
      <pane topLeftCell="K12" activePane="bottomRight" state="frozen"/>
      <selection activeCell="A1" sqref="A1:T2"/>
    </sheetView>
  </sheetViews>
  <sheetFormatPr defaultColWidth="8" defaultRowHeight="13.5"/>
  <cols>
    <col min="1" max="1" width="4.01666666666667" style="1"/>
    <col min="2" max="2" width="4.85" style="1"/>
    <col min="3" max="3" width="4.35" style="1"/>
    <col min="4" max="4" width="9.53333333333333" style="1"/>
    <col min="5" max="5" width="4.68333333333333" style="1"/>
    <col min="6" max="11" width="20.075" style="1"/>
    <col min="12" max="17" width="10.0416666666667" style="1"/>
    <col min="18" max="19" width="20.075" style="1"/>
    <col min="20" max="20" width="10.0416666666667" style="1"/>
  </cols>
  <sheetData>
    <row r="1" ht="19.5" customHeight="1" spans="1:20">
      <c r="A1" s="25" t="s">
        <v>497</v>
      </c>
      <c r="B1" s="25"/>
      <c r="C1" s="25"/>
      <c r="D1" s="25"/>
      <c r="E1" s="25"/>
      <c r="F1" s="25"/>
      <c r="G1" s="25"/>
      <c r="H1" s="25"/>
      <c r="I1" s="25"/>
      <c r="J1" s="25"/>
      <c r="K1" s="25"/>
      <c r="L1" s="25"/>
      <c r="M1" s="25"/>
      <c r="N1" s="25"/>
      <c r="O1" s="25"/>
      <c r="P1" s="25"/>
      <c r="Q1" s="25"/>
      <c r="R1" s="25"/>
      <c r="S1" s="25"/>
      <c r="T1" s="25"/>
    </row>
    <row r="2" ht="19.5" customHeight="1" spans="1:20">
      <c r="A2" s="363"/>
      <c r="B2" s="363"/>
      <c r="C2" s="363"/>
      <c r="D2" s="363"/>
      <c r="E2" s="363"/>
      <c r="F2" s="363"/>
      <c r="G2" s="363"/>
      <c r="H2" s="363"/>
      <c r="I2" s="363"/>
      <c r="J2" s="363"/>
      <c r="K2" s="363"/>
      <c r="L2" s="363"/>
      <c r="M2" s="363"/>
      <c r="N2" s="363"/>
      <c r="O2" s="363"/>
      <c r="P2" s="363"/>
      <c r="Q2" s="363"/>
      <c r="R2" s="363"/>
      <c r="S2" s="363"/>
      <c r="T2" s="25"/>
    </row>
    <row r="3" ht="15.75" customHeight="1" spans="1:20">
      <c r="A3" s="27" t="s">
        <v>40</v>
      </c>
      <c r="B3" s="27"/>
      <c r="C3" s="27"/>
      <c r="D3" s="28" t="s">
        <v>41</v>
      </c>
      <c r="E3" s="27"/>
      <c r="F3" s="98"/>
      <c r="G3" s="68"/>
      <c r="H3" s="68"/>
      <c r="I3" s="68"/>
      <c r="J3" s="68"/>
      <c r="K3" s="68" t="s">
        <v>2</v>
      </c>
      <c r="L3" s="68"/>
      <c r="M3" s="68"/>
      <c r="N3" s="68"/>
      <c r="O3" s="68"/>
      <c r="P3" s="68"/>
      <c r="Q3" s="68"/>
      <c r="R3" s="68"/>
      <c r="S3" s="68"/>
      <c r="T3" s="68"/>
    </row>
    <row r="4" ht="15.75" customHeight="1" spans="1:20">
      <c r="A4" s="32" t="s">
        <v>82</v>
      </c>
      <c r="B4" s="32"/>
      <c r="C4" s="32"/>
      <c r="D4" s="32"/>
      <c r="E4" s="32"/>
      <c r="F4" s="31" t="s">
        <v>458</v>
      </c>
      <c r="G4" s="31" t="s">
        <v>156</v>
      </c>
      <c r="H4" s="31" t="s">
        <v>459</v>
      </c>
      <c r="I4" s="31" t="s">
        <v>45</v>
      </c>
      <c r="J4" s="32" t="s">
        <v>46</v>
      </c>
      <c r="K4" s="32"/>
      <c r="L4" s="32" t="s">
        <v>84</v>
      </c>
      <c r="M4" s="32"/>
      <c r="N4" s="32" t="s">
        <v>85</v>
      </c>
      <c r="O4" s="32"/>
      <c r="P4" s="32" t="s">
        <v>460</v>
      </c>
      <c r="Q4" s="32"/>
      <c r="R4" s="31" t="s">
        <v>2</v>
      </c>
      <c r="S4" s="31"/>
      <c r="T4" s="31"/>
    </row>
    <row r="5" ht="26.25" customHeight="1" spans="1:20">
      <c r="A5" s="32"/>
      <c r="B5" s="32"/>
      <c r="C5" s="32"/>
      <c r="D5" s="32"/>
      <c r="E5" s="32"/>
      <c r="F5" s="31"/>
      <c r="G5" s="31"/>
      <c r="H5" s="31"/>
      <c r="I5" s="31"/>
      <c r="J5" s="31" t="s">
        <v>119</v>
      </c>
      <c r="K5" s="31" t="s">
        <v>498</v>
      </c>
      <c r="L5" s="31" t="s">
        <v>87</v>
      </c>
      <c r="M5" s="31" t="s">
        <v>88</v>
      </c>
      <c r="N5" s="31" t="s">
        <v>462</v>
      </c>
      <c r="O5" s="31" t="s">
        <v>88</v>
      </c>
      <c r="P5" s="31" t="s">
        <v>90</v>
      </c>
      <c r="Q5" s="31" t="s">
        <v>91</v>
      </c>
      <c r="R5" s="31" t="s">
        <v>52</v>
      </c>
      <c r="S5" s="31" t="s">
        <v>92</v>
      </c>
      <c r="T5" s="31" t="s">
        <v>87</v>
      </c>
    </row>
    <row r="6" ht="15.75" customHeight="1" spans="1:20">
      <c r="A6" s="34" t="s">
        <v>93</v>
      </c>
      <c r="B6" s="34" t="s">
        <v>499</v>
      </c>
      <c r="C6" s="34" t="s">
        <v>500</v>
      </c>
      <c r="D6" s="34"/>
      <c r="E6" s="34"/>
      <c r="F6" s="39">
        <f t="shared" ref="F6:K6" si="0">F7-F8+F9</f>
        <v>0</v>
      </c>
      <c r="G6" s="39">
        <f t="shared" si="0"/>
        <v>0</v>
      </c>
      <c r="H6" s="39">
        <f t="shared" si="0"/>
        <v>0</v>
      </c>
      <c r="I6" s="39">
        <f t="shared" si="0"/>
        <v>0</v>
      </c>
      <c r="J6" s="39">
        <f t="shared" si="0"/>
        <v>0</v>
      </c>
      <c r="K6" s="39">
        <f t="shared" si="0"/>
        <v>0</v>
      </c>
      <c r="L6" s="86">
        <f t="shared" ref="L6:L28" si="1">ROUND(IF(I6=0,0,K6/I6-1),4)</f>
        <v>0</v>
      </c>
      <c r="M6" s="102"/>
      <c r="N6" s="102"/>
      <c r="O6" s="102"/>
      <c r="P6" s="102"/>
      <c r="Q6" s="102"/>
      <c r="R6" s="39">
        <f>R7-R8+R9</f>
        <v>0</v>
      </c>
      <c r="S6" s="39">
        <f t="shared" ref="S6:S28" si="2">R6-K6</f>
        <v>0</v>
      </c>
      <c r="T6" s="86">
        <f t="shared" ref="T6:T28" si="3">ROUND(IF(K6=0,0,R6/K6-1),4)</f>
        <v>0</v>
      </c>
    </row>
    <row r="7" ht="15.75" customHeight="1" spans="1:20">
      <c r="A7" s="34"/>
      <c r="B7" s="34"/>
      <c r="C7" s="34" t="s">
        <v>501</v>
      </c>
      <c r="D7" s="34"/>
      <c r="E7" s="34"/>
      <c r="F7" s="39">
        <f t="shared" ref="F7:K7" si="4">F11+F15</f>
        <v>0</v>
      </c>
      <c r="G7" s="39">
        <f t="shared" si="4"/>
        <v>0</v>
      </c>
      <c r="H7" s="39">
        <f t="shared" si="4"/>
        <v>0</v>
      </c>
      <c r="I7" s="39">
        <f t="shared" si="4"/>
        <v>0</v>
      </c>
      <c r="J7" s="39">
        <f t="shared" si="4"/>
        <v>0</v>
      </c>
      <c r="K7" s="39">
        <f t="shared" si="4"/>
        <v>0</v>
      </c>
      <c r="L7" s="86">
        <f t="shared" si="1"/>
        <v>0</v>
      </c>
      <c r="M7" s="102"/>
      <c r="N7" s="102"/>
      <c r="O7" s="102"/>
      <c r="P7" s="102"/>
      <c r="Q7" s="102"/>
      <c r="R7" s="39">
        <f>R11+R15</f>
        <v>0</v>
      </c>
      <c r="S7" s="39">
        <f t="shared" si="2"/>
        <v>0</v>
      </c>
      <c r="T7" s="86">
        <f t="shared" si="3"/>
        <v>0</v>
      </c>
    </row>
    <row r="8" ht="15.75" customHeight="1" spans="1:20">
      <c r="A8" s="34"/>
      <c r="B8" s="34"/>
      <c r="C8" s="34" t="s">
        <v>502</v>
      </c>
      <c r="D8" s="34"/>
      <c r="E8" s="34"/>
      <c r="F8" s="39">
        <f t="shared" ref="F8:K8" si="5">F12+F16</f>
        <v>0</v>
      </c>
      <c r="G8" s="39">
        <f t="shared" si="5"/>
        <v>0</v>
      </c>
      <c r="H8" s="39">
        <f t="shared" si="5"/>
        <v>0</v>
      </c>
      <c r="I8" s="39">
        <f t="shared" si="5"/>
        <v>0</v>
      </c>
      <c r="J8" s="39">
        <f t="shared" si="5"/>
        <v>0</v>
      </c>
      <c r="K8" s="39">
        <f t="shared" si="5"/>
        <v>0</v>
      </c>
      <c r="L8" s="86">
        <f t="shared" si="1"/>
        <v>0</v>
      </c>
      <c r="M8" s="102"/>
      <c r="N8" s="102"/>
      <c r="O8" s="102"/>
      <c r="P8" s="102"/>
      <c r="Q8" s="102"/>
      <c r="R8" s="39">
        <f>R12+R16</f>
        <v>0</v>
      </c>
      <c r="S8" s="39">
        <f t="shared" si="2"/>
        <v>0</v>
      </c>
      <c r="T8" s="86">
        <f t="shared" si="3"/>
        <v>0</v>
      </c>
    </row>
    <row r="9" ht="15.75" customHeight="1" spans="1:20">
      <c r="A9" s="34"/>
      <c r="B9" s="34"/>
      <c r="C9" s="34" t="s">
        <v>503</v>
      </c>
      <c r="D9" s="34"/>
      <c r="E9" s="34"/>
      <c r="F9" s="39">
        <f t="shared" ref="F9:K9" si="6">F13+F17</f>
        <v>0</v>
      </c>
      <c r="G9" s="39">
        <f t="shared" si="6"/>
        <v>0</v>
      </c>
      <c r="H9" s="39">
        <f t="shared" si="6"/>
        <v>0</v>
      </c>
      <c r="I9" s="39">
        <f t="shared" si="6"/>
        <v>0</v>
      </c>
      <c r="J9" s="39">
        <f t="shared" si="6"/>
        <v>0</v>
      </c>
      <c r="K9" s="39">
        <f t="shared" si="6"/>
        <v>0</v>
      </c>
      <c r="L9" s="86">
        <f t="shared" si="1"/>
        <v>0</v>
      </c>
      <c r="M9" s="102"/>
      <c r="N9" s="102"/>
      <c r="O9" s="102"/>
      <c r="P9" s="102"/>
      <c r="Q9" s="102"/>
      <c r="R9" s="39">
        <f>R13+R17</f>
        <v>0</v>
      </c>
      <c r="S9" s="39">
        <f t="shared" si="2"/>
        <v>0</v>
      </c>
      <c r="T9" s="86">
        <f t="shared" si="3"/>
        <v>0</v>
      </c>
    </row>
    <row r="10" ht="15.75" customHeight="1" spans="1:20">
      <c r="A10" s="34"/>
      <c r="B10" s="34"/>
      <c r="C10" s="34" t="s">
        <v>504</v>
      </c>
      <c r="D10" s="34" t="s">
        <v>505</v>
      </c>
      <c r="E10" s="34"/>
      <c r="F10" s="39">
        <f t="shared" ref="F10:K10" si="7">F11-F12+F13</f>
        <v>0</v>
      </c>
      <c r="G10" s="39">
        <f t="shared" si="7"/>
        <v>0</v>
      </c>
      <c r="H10" s="39">
        <f t="shared" si="7"/>
        <v>0</v>
      </c>
      <c r="I10" s="39">
        <f t="shared" si="7"/>
        <v>0</v>
      </c>
      <c r="J10" s="39">
        <f t="shared" si="7"/>
        <v>0</v>
      </c>
      <c r="K10" s="39">
        <f t="shared" si="7"/>
        <v>0</v>
      </c>
      <c r="L10" s="86">
        <f t="shared" si="1"/>
        <v>0</v>
      </c>
      <c r="M10" s="102"/>
      <c r="N10" s="102"/>
      <c r="O10" s="102"/>
      <c r="P10" s="102"/>
      <c r="Q10" s="102"/>
      <c r="R10" s="39">
        <f>R11-R12+R13</f>
        <v>0</v>
      </c>
      <c r="S10" s="39">
        <f t="shared" si="2"/>
        <v>0</v>
      </c>
      <c r="T10" s="86">
        <f t="shared" si="3"/>
        <v>0</v>
      </c>
    </row>
    <row r="11" ht="15.75" customHeight="1" spans="1:20">
      <c r="A11" s="34"/>
      <c r="B11" s="34"/>
      <c r="C11" s="34"/>
      <c r="D11" s="34" t="s">
        <v>501</v>
      </c>
      <c r="E11" s="34"/>
      <c r="F11" s="103">
        <v>0</v>
      </c>
      <c r="G11" s="39">
        <f>F10</f>
        <v>0</v>
      </c>
      <c r="H11" s="39">
        <f>G10</f>
        <v>0</v>
      </c>
      <c r="I11" s="39">
        <f>H10</f>
        <v>0</v>
      </c>
      <c r="J11" s="39">
        <f>I10</f>
        <v>0</v>
      </c>
      <c r="K11" s="39">
        <f>I10</f>
        <v>0</v>
      </c>
      <c r="L11" s="86">
        <f t="shared" si="1"/>
        <v>0</v>
      </c>
      <c r="M11" s="102"/>
      <c r="N11" s="102"/>
      <c r="O11" s="102"/>
      <c r="P11" s="102"/>
      <c r="Q11" s="102"/>
      <c r="R11" s="39">
        <f>K10</f>
        <v>0</v>
      </c>
      <c r="S11" s="39">
        <f t="shared" si="2"/>
        <v>0</v>
      </c>
      <c r="T11" s="86">
        <f t="shared" si="3"/>
        <v>0</v>
      </c>
    </row>
    <row r="12" ht="15.75" customHeight="1" spans="1:20">
      <c r="A12" s="34"/>
      <c r="B12" s="34"/>
      <c r="C12" s="34"/>
      <c r="D12" s="34" t="s">
        <v>502</v>
      </c>
      <c r="E12" s="34"/>
      <c r="F12" s="103">
        <v>0</v>
      </c>
      <c r="G12" s="103">
        <v>0</v>
      </c>
      <c r="H12" s="103">
        <v>0</v>
      </c>
      <c r="I12" s="103">
        <v>0</v>
      </c>
      <c r="J12" s="103">
        <v>0</v>
      </c>
      <c r="K12" s="103">
        <v>0</v>
      </c>
      <c r="L12" s="86">
        <f t="shared" si="1"/>
        <v>0</v>
      </c>
      <c r="M12" s="102"/>
      <c r="N12" s="102"/>
      <c r="O12" s="102"/>
      <c r="P12" s="102"/>
      <c r="Q12" s="105">
        <v>0</v>
      </c>
      <c r="R12" s="39">
        <v>0</v>
      </c>
      <c r="S12" s="39">
        <f t="shared" si="2"/>
        <v>0</v>
      </c>
      <c r="T12" s="86">
        <f t="shared" si="3"/>
        <v>0</v>
      </c>
    </row>
    <row r="13" ht="15.75" customHeight="1" spans="1:20">
      <c r="A13" s="34"/>
      <c r="B13" s="34"/>
      <c r="C13" s="34"/>
      <c r="D13" s="34" t="s">
        <v>503</v>
      </c>
      <c r="E13" s="34"/>
      <c r="F13" s="103">
        <v>0</v>
      </c>
      <c r="G13" s="103">
        <v>0</v>
      </c>
      <c r="H13" s="103">
        <v>0</v>
      </c>
      <c r="I13" s="103">
        <v>0</v>
      </c>
      <c r="J13" s="103">
        <v>0</v>
      </c>
      <c r="K13" s="103">
        <v>0</v>
      </c>
      <c r="L13" s="86">
        <f t="shared" si="1"/>
        <v>0</v>
      </c>
      <c r="M13" s="102"/>
      <c r="N13" s="102"/>
      <c r="O13" s="102"/>
      <c r="P13" s="102"/>
      <c r="Q13" s="105">
        <v>0</v>
      </c>
      <c r="R13" s="39">
        <v>0</v>
      </c>
      <c r="S13" s="39">
        <f t="shared" si="2"/>
        <v>0</v>
      </c>
      <c r="T13" s="86">
        <f t="shared" si="3"/>
        <v>0</v>
      </c>
    </row>
    <row r="14" ht="15.75" customHeight="1" spans="1:20">
      <c r="A14" s="34"/>
      <c r="B14" s="34"/>
      <c r="C14" s="34"/>
      <c r="D14" s="34" t="s">
        <v>506</v>
      </c>
      <c r="E14" s="34"/>
      <c r="F14" s="39">
        <f t="shared" ref="F14:K14" si="8">F15-F16+F17</f>
        <v>0</v>
      </c>
      <c r="G14" s="39">
        <f t="shared" si="8"/>
        <v>0</v>
      </c>
      <c r="H14" s="39">
        <f t="shared" si="8"/>
        <v>0</v>
      </c>
      <c r="I14" s="39">
        <f t="shared" si="8"/>
        <v>0</v>
      </c>
      <c r="J14" s="39">
        <f t="shared" si="8"/>
        <v>0</v>
      </c>
      <c r="K14" s="39">
        <f t="shared" si="8"/>
        <v>0</v>
      </c>
      <c r="L14" s="86">
        <f t="shared" si="1"/>
        <v>0</v>
      </c>
      <c r="M14" s="102"/>
      <c r="N14" s="102"/>
      <c r="O14" s="102"/>
      <c r="P14" s="102"/>
      <c r="Q14" s="102"/>
      <c r="R14" s="39">
        <f>R15-R16+R17</f>
        <v>0</v>
      </c>
      <c r="S14" s="39">
        <f t="shared" si="2"/>
        <v>0</v>
      </c>
      <c r="T14" s="86">
        <f t="shared" si="3"/>
        <v>0</v>
      </c>
    </row>
    <row r="15" ht="15.75" customHeight="1" spans="1:20">
      <c r="A15" s="34"/>
      <c r="B15" s="34"/>
      <c r="C15" s="34"/>
      <c r="D15" s="34" t="s">
        <v>501</v>
      </c>
      <c r="E15" s="34"/>
      <c r="F15" s="103">
        <v>0</v>
      </c>
      <c r="G15" s="39">
        <f>F14</f>
        <v>0</v>
      </c>
      <c r="H15" s="39">
        <f>G14</f>
        <v>0</v>
      </c>
      <c r="I15" s="39">
        <f>H14</f>
        <v>0</v>
      </c>
      <c r="J15" s="39">
        <f>I14</f>
        <v>0</v>
      </c>
      <c r="K15" s="39">
        <f>I14</f>
        <v>0</v>
      </c>
      <c r="L15" s="86">
        <f t="shared" si="1"/>
        <v>0</v>
      </c>
      <c r="M15" s="102"/>
      <c r="N15" s="102"/>
      <c r="O15" s="102"/>
      <c r="P15" s="102"/>
      <c r="Q15" s="102"/>
      <c r="R15" s="39">
        <f>K14</f>
        <v>0</v>
      </c>
      <c r="S15" s="39">
        <f t="shared" si="2"/>
        <v>0</v>
      </c>
      <c r="T15" s="86">
        <f t="shared" si="3"/>
        <v>0</v>
      </c>
    </row>
    <row r="16" ht="15.75" customHeight="1" spans="1:20">
      <c r="A16" s="34"/>
      <c r="B16" s="34"/>
      <c r="C16" s="34"/>
      <c r="D16" s="34" t="s">
        <v>502</v>
      </c>
      <c r="E16" s="34"/>
      <c r="F16" s="103">
        <v>0</v>
      </c>
      <c r="G16" s="103">
        <v>0</v>
      </c>
      <c r="H16" s="103">
        <v>0</v>
      </c>
      <c r="I16" s="103">
        <v>0</v>
      </c>
      <c r="J16" s="103">
        <v>0</v>
      </c>
      <c r="K16" s="103">
        <v>0</v>
      </c>
      <c r="L16" s="86">
        <f t="shared" si="1"/>
        <v>0</v>
      </c>
      <c r="M16" s="102"/>
      <c r="N16" s="102"/>
      <c r="O16" s="102"/>
      <c r="P16" s="102"/>
      <c r="Q16" s="105">
        <v>0</v>
      </c>
      <c r="R16" s="39">
        <v>0</v>
      </c>
      <c r="S16" s="39">
        <f t="shared" si="2"/>
        <v>0</v>
      </c>
      <c r="T16" s="86">
        <f t="shared" si="3"/>
        <v>0</v>
      </c>
    </row>
    <row r="17" ht="15.75" customHeight="1" spans="1:20">
      <c r="A17" s="34"/>
      <c r="B17" s="34"/>
      <c r="C17" s="34"/>
      <c r="D17" s="34" t="s">
        <v>503</v>
      </c>
      <c r="E17" s="34"/>
      <c r="F17" s="103">
        <v>0</v>
      </c>
      <c r="G17" s="103">
        <v>0</v>
      </c>
      <c r="H17" s="103">
        <v>0</v>
      </c>
      <c r="I17" s="103">
        <v>0</v>
      </c>
      <c r="J17" s="103">
        <v>0</v>
      </c>
      <c r="K17" s="103">
        <v>0</v>
      </c>
      <c r="L17" s="86">
        <f t="shared" si="1"/>
        <v>0</v>
      </c>
      <c r="M17" s="102"/>
      <c r="N17" s="102"/>
      <c r="O17" s="102"/>
      <c r="P17" s="102"/>
      <c r="Q17" s="105">
        <v>0</v>
      </c>
      <c r="R17" s="39">
        <v>0</v>
      </c>
      <c r="S17" s="39">
        <f t="shared" si="2"/>
        <v>0</v>
      </c>
      <c r="T17" s="86">
        <f t="shared" si="3"/>
        <v>0</v>
      </c>
    </row>
    <row r="18" ht="15.75" customHeight="1" spans="1:20">
      <c r="A18" s="34"/>
      <c r="B18" s="34" t="s">
        <v>507</v>
      </c>
      <c r="C18" s="34" t="s">
        <v>508</v>
      </c>
      <c r="D18" s="34"/>
      <c r="E18" s="34"/>
      <c r="F18" s="101">
        <f t="shared" ref="F18:K18" si="9">F19+F20</f>
        <v>0</v>
      </c>
      <c r="G18" s="101">
        <f t="shared" si="9"/>
        <v>0</v>
      </c>
      <c r="H18" s="101">
        <f t="shared" si="9"/>
        <v>0</v>
      </c>
      <c r="I18" s="101">
        <f t="shared" si="9"/>
        <v>0</v>
      </c>
      <c r="J18" s="101">
        <f t="shared" si="9"/>
        <v>0</v>
      </c>
      <c r="K18" s="101">
        <f t="shared" si="9"/>
        <v>0</v>
      </c>
      <c r="L18" s="86">
        <f t="shared" si="1"/>
        <v>0</v>
      </c>
      <c r="M18" s="102"/>
      <c r="N18" s="102"/>
      <c r="O18" s="102"/>
      <c r="P18" s="102"/>
      <c r="Q18" s="102"/>
      <c r="R18" s="101">
        <f>R19+R20</f>
        <v>0</v>
      </c>
      <c r="S18" s="101">
        <f t="shared" si="2"/>
        <v>0</v>
      </c>
      <c r="T18" s="86">
        <f t="shared" si="3"/>
        <v>0</v>
      </c>
    </row>
    <row r="19" ht="15.75" customHeight="1" spans="1:20">
      <c r="A19" s="34"/>
      <c r="B19" s="34"/>
      <c r="C19" s="34" t="s">
        <v>509</v>
      </c>
      <c r="D19" s="34"/>
      <c r="E19" s="34"/>
      <c r="F19" s="101">
        <f>IF(F7+(F9-F8)/2=0,0,ROUND(F26/(F7+(F9-F8)/2)/12,2))</f>
        <v>0</v>
      </c>
      <c r="G19" s="101">
        <f>IF(G7+(G9-G8)/2=0,0,ROUND(G26/(G7+(G9-G8)/2)/12,2))</f>
        <v>0</v>
      </c>
      <c r="H19" s="101">
        <f>IF(H7+(H9-H8)/2=0,0,ROUND(H26/(H7+(H9-H8)/2)/12,2))</f>
        <v>0</v>
      </c>
      <c r="I19" s="101">
        <f>IF(I7+(I9-I8)/2=0,0,ROUND(I26/(I7+(I9-I8)/2)/12,2))</f>
        <v>0</v>
      </c>
      <c r="J19" s="101">
        <f>IF(J7+(J9-J8)/2=0,0,ROUND(J26/(J7+(J9-J8)/2)/9,2))</f>
        <v>0</v>
      </c>
      <c r="K19" s="82">
        <v>0</v>
      </c>
      <c r="L19" s="86">
        <f t="shared" si="1"/>
        <v>0</v>
      </c>
      <c r="M19" s="102"/>
      <c r="N19" s="102"/>
      <c r="O19" s="102"/>
      <c r="P19" s="102"/>
      <c r="Q19" s="105">
        <v>0</v>
      </c>
      <c r="R19" s="101">
        <v>0</v>
      </c>
      <c r="S19" s="101">
        <f t="shared" si="2"/>
        <v>0</v>
      </c>
      <c r="T19" s="86">
        <f t="shared" si="3"/>
        <v>0</v>
      </c>
    </row>
    <row r="20" ht="15.75" customHeight="1" spans="1:20">
      <c r="A20" s="34"/>
      <c r="B20" s="34"/>
      <c r="C20" s="34" t="s">
        <v>510</v>
      </c>
      <c r="D20" s="34"/>
      <c r="E20" s="34"/>
      <c r="F20" s="101">
        <f>IF(F10+F11=0,0,ROUND(F27/(F10+F11)/6,2))</f>
        <v>0</v>
      </c>
      <c r="G20" s="101">
        <f>IF(G10+G11=0,0,ROUND(G27/(G10+G11)/6,2))</f>
        <v>0</v>
      </c>
      <c r="H20" s="101">
        <f>IF(H10+H11=0,0,ROUND(H27/(H10+H11)/6,2))</f>
        <v>0</v>
      </c>
      <c r="I20" s="101">
        <f>IF(I10+I11=0,0,ROUND(I27/(I10+I11)/6,2))</f>
        <v>0</v>
      </c>
      <c r="J20" s="101">
        <f>IF(J10+J11=0,0,ROUND(J27/((J10+J11)/2)/9,2))</f>
        <v>0</v>
      </c>
      <c r="K20" s="82">
        <v>0</v>
      </c>
      <c r="L20" s="86">
        <f t="shared" si="1"/>
        <v>0</v>
      </c>
      <c r="M20" s="102"/>
      <c r="N20" s="102"/>
      <c r="O20" s="102"/>
      <c r="P20" s="102"/>
      <c r="Q20" s="105">
        <v>0</v>
      </c>
      <c r="R20" s="101">
        <v>0</v>
      </c>
      <c r="S20" s="101">
        <f t="shared" si="2"/>
        <v>0</v>
      </c>
      <c r="T20" s="86">
        <f t="shared" si="3"/>
        <v>0</v>
      </c>
    </row>
    <row r="21" ht="15.75" customHeight="1" spans="1:20">
      <c r="A21" s="34"/>
      <c r="B21" s="34" t="s">
        <v>511</v>
      </c>
      <c r="C21" s="34" t="s">
        <v>512</v>
      </c>
      <c r="D21" s="34"/>
      <c r="E21" s="34"/>
      <c r="F21" s="82">
        <v>0</v>
      </c>
      <c r="G21" s="82">
        <v>0</v>
      </c>
      <c r="H21" s="82">
        <v>0</v>
      </c>
      <c r="I21" s="82">
        <v>0</v>
      </c>
      <c r="J21" s="82">
        <v>0</v>
      </c>
      <c r="K21" s="82">
        <v>0</v>
      </c>
      <c r="L21" s="86">
        <f t="shared" si="1"/>
        <v>0</v>
      </c>
      <c r="M21" s="102"/>
      <c r="N21" s="102"/>
      <c r="O21" s="102"/>
      <c r="P21" s="102"/>
      <c r="Q21" s="102"/>
      <c r="R21" s="82">
        <v>0</v>
      </c>
      <c r="S21" s="101">
        <f t="shared" si="2"/>
        <v>0</v>
      </c>
      <c r="T21" s="86">
        <f t="shared" si="3"/>
        <v>0</v>
      </c>
    </row>
    <row r="22" ht="15.75" customHeight="1" spans="1:20">
      <c r="A22" s="34"/>
      <c r="B22" s="34"/>
      <c r="C22" s="34" t="s">
        <v>472</v>
      </c>
      <c r="D22" s="34"/>
      <c r="E22" s="34"/>
      <c r="F22" s="82">
        <v>0</v>
      </c>
      <c r="G22" s="82">
        <v>0</v>
      </c>
      <c r="H22" s="82">
        <v>0</v>
      </c>
      <c r="I22" s="82">
        <v>0</v>
      </c>
      <c r="J22" s="82">
        <v>0</v>
      </c>
      <c r="K22" s="82">
        <v>0</v>
      </c>
      <c r="L22" s="86">
        <f t="shared" si="1"/>
        <v>0</v>
      </c>
      <c r="M22" s="102"/>
      <c r="N22" s="102"/>
      <c r="O22" s="102"/>
      <c r="P22" s="102"/>
      <c r="Q22" s="102"/>
      <c r="R22" s="82">
        <v>0</v>
      </c>
      <c r="S22" s="101">
        <f t="shared" si="2"/>
        <v>0</v>
      </c>
      <c r="T22" s="86">
        <f t="shared" si="3"/>
        <v>0</v>
      </c>
    </row>
    <row r="23" ht="15.75" customHeight="1" spans="1:20">
      <c r="A23" s="34"/>
      <c r="B23" s="34"/>
      <c r="C23" s="34" t="s">
        <v>475</v>
      </c>
      <c r="D23" s="34"/>
      <c r="E23" s="34"/>
      <c r="F23" s="82">
        <v>0</v>
      </c>
      <c r="G23" s="82">
        <v>0</v>
      </c>
      <c r="H23" s="82">
        <v>0</v>
      </c>
      <c r="I23" s="82">
        <v>0</v>
      </c>
      <c r="J23" s="82">
        <v>0</v>
      </c>
      <c r="K23" s="82">
        <v>0</v>
      </c>
      <c r="L23" s="86">
        <f t="shared" si="1"/>
        <v>0</v>
      </c>
      <c r="M23" s="102"/>
      <c r="N23" s="102"/>
      <c r="O23" s="102"/>
      <c r="P23" s="102"/>
      <c r="Q23" s="102"/>
      <c r="R23" s="82">
        <v>0</v>
      </c>
      <c r="S23" s="101">
        <f t="shared" si="2"/>
        <v>0</v>
      </c>
      <c r="T23" s="86">
        <f t="shared" si="3"/>
        <v>0</v>
      </c>
    </row>
    <row r="24" ht="15.75" customHeight="1" spans="1:20">
      <c r="A24" s="34"/>
      <c r="B24" s="34"/>
      <c r="C24" s="34" t="s">
        <v>477</v>
      </c>
      <c r="D24" s="34"/>
      <c r="E24" s="34"/>
      <c r="F24" s="82">
        <v>0</v>
      </c>
      <c r="G24" s="82">
        <v>0</v>
      </c>
      <c r="H24" s="82">
        <v>0</v>
      </c>
      <c r="I24" s="82">
        <v>0</v>
      </c>
      <c r="J24" s="82">
        <v>0</v>
      </c>
      <c r="K24" s="82">
        <v>0</v>
      </c>
      <c r="L24" s="86">
        <f t="shared" si="1"/>
        <v>0</v>
      </c>
      <c r="M24" s="102"/>
      <c r="N24" s="102"/>
      <c r="O24" s="102"/>
      <c r="P24" s="102"/>
      <c r="Q24" s="102"/>
      <c r="R24" s="82">
        <v>0</v>
      </c>
      <c r="S24" s="101">
        <f t="shared" si="2"/>
        <v>0</v>
      </c>
      <c r="T24" s="86">
        <f t="shared" si="3"/>
        <v>0</v>
      </c>
    </row>
    <row r="25" ht="15.75" customHeight="1" spans="1:20">
      <c r="A25" s="34" t="s">
        <v>513</v>
      </c>
      <c r="B25" s="34" t="s">
        <v>514</v>
      </c>
      <c r="C25" s="34"/>
      <c r="D25" s="34"/>
      <c r="E25" s="34"/>
      <c r="F25" s="101">
        <f t="shared" ref="F25:K25" si="10">F26+F27+F28</f>
        <v>0</v>
      </c>
      <c r="G25" s="101">
        <f t="shared" si="10"/>
        <v>0</v>
      </c>
      <c r="H25" s="101">
        <f t="shared" si="10"/>
        <v>0</v>
      </c>
      <c r="I25" s="101">
        <f t="shared" si="10"/>
        <v>0</v>
      </c>
      <c r="J25" s="101">
        <f t="shared" si="10"/>
        <v>0</v>
      </c>
      <c r="K25" s="101">
        <f t="shared" si="10"/>
        <v>0</v>
      </c>
      <c r="L25" s="86">
        <f t="shared" si="1"/>
        <v>0</v>
      </c>
      <c r="M25" s="102"/>
      <c r="N25" s="102"/>
      <c r="O25" s="102"/>
      <c r="P25" s="102"/>
      <c r="Q25" s="102"/>
      <c r="R25" s="101">
        <f>R26+R27+R28</f>
        <v>0</v>
      </c>
      <c r="S25" s="101">
        <f t="shared" si="2"/>
        <v>0</v>
      </c>
      <c r="T25" s="86">
        <f t="shared" si="3"/>
        <v>0</v>
      </c>
    </row>
    <row r="26" ht="15.75" customHeight="1" spans="1:20">
      <c r="A26" s="34"/>
      <c r="B26" s="34" t="s">
        <v>515</v>
      </c>
      <c r="C26" s="34"/>
      <c r="D26" s="34"/>
      <c r="E26" s="34"/>
      <c r="F26" s="82">
        <v>0</v>
      </c>
      <c r="G26" s="82">
        <v>0</v>
      </c>
      <c r="H26" s="82">
        <v>0</v>
      </c>
      <c r="I26" s="82">
        <v>0</v>
      </c>
      <c r="J26" s="82">
        <v>0</v>
      </c>
      <c r="K26" s="101">
        <v>0</v>
      </c>
      <c r="L26" s="86">
        <f t="shared" si="1"/>
        <v>0</v>
      </c>
      <c r="M26" s="102"/>
      <c r="N26" s="102"/>
      <c r="O26" s="102"/>
      <c r="P26" s="102"/>
      <c r="Q26" s="102"/>
      <c r="R26" s="101">
        <v>0</v>
      </c>
      <c r="S26" s="101">
        <f t="shared" si="2"/>
        <v>0</v>
      </c>
      <c r="T26" s="86">
        <f t="shared" si="3"/>
        <v>0</v>
      </c>
    </row>
    <row r="27" ht="15.75" customHeight="1" spans="1:20">
      <c r="A27" s="34"/>
      <c r="B27" s="34" t="s">
        <v>516</v>
      </c>
      <c r="C27" s="34"/>
      <c r="D27" s="34"/>
      <c r="E27" s="34"/>
      <c r="F27" s="82">
        <v>0</v>
      </c>
      <c r="G27" s="82">
        <v>0</v>
      </c>
      <c r="H27" s="82">
        <v>0</v>
      </c>
      <c r="I27" s="82">
        <v>0</v>
      </c>
      <c r="J27" s="82">
        <v>0</v>
      </c>
      <c r="K27" s="101">
        <v>0</v>
      </c>
      <c r="L27" s="86">
        <f t="shared" si="1"/>
        <v>0</v>
      </c>
      <c r="M27" s="102"/>
      <c r="N27" s="102"/>
      <c r="O27" s="102"/>
      <c r="P27" s="102"/>
      <c r="Q27" s="102"/>
      <c r="R27" s="101">
        <v>0</v>
      </c>
      <c r="S27" s="101">
        <f t="shared" si="2"/>
        <v>0</v>
      </c>
      <c r="T27" s="86">
        <f t="shared" si="3"/>
        <v>0</v>
      </c>
    </row>
    <row r="28" ht="15.75" customHeight="1" spans="1:20">
      <c r="A28" s="34"/>
      <c r="B28" s="34" t="s">
        <v>517</v>
      </c>
      <c r="C28" s="34"/>
      <c r="D28" s="34"/>
      <c r="E28" s="34"/>
      <c r="F28" s="82">
        <v>0</v>
      </c>
      <c r="G28" s="82">
        <v>0</v>
      </c>
      <c r="H28" s="82">
        <v>0</v>
      </c>
      <c r="I28" s="82">
        <v>0</v>
      </c>
      <c r="J28" s="82">
        <v>0</v>
      </c>
      <c r="K28" s="82">
        <v>0</v>
      </c>
      <c r="L28" s="86">
        <f t="shared" si="1"/>
        <v>0</v>
      </c>
      <c r="M28" s="102"/>
      <c r="N28" s="102"/>
      <c r="O28" s="102"/>
      <c r="P28" s="102"/>
      <c r="Q28" s="102"/>
      <c r="R28" s="82">
        <v>0</v>
      </c>
      <c r="S28" s="101">
        <f t="shared" si="2"/>
        <v>0</v>
      </c>
      <c r="T28" s="86">
        <f t="shared" si="3"/>
        <v>0</v>
      </c>
    </row>
  </sheetData>
  <mergeCells count="42">
    <mergeCell ref="A3:C3"/>
    <mergeCell ref="D3:G3"/>
    <mergeCell ref="J4:K4"/>
    <mergeCell ref="L4:M4"/>
    <mergeCell ref="N4:O4"/>
    <mergeCell ref="P4:Q4"/>
    <mergeCell ref="R4:T4"/>
    <mergeCell ref="C6:E6"/>
    <mergeCell ref="C7:E7"/>
    <mergeCell ref="C8:E8"/>
    <mergeCell ref="C9:E9"/>
    <mergeCell ref="D10:E10"/>
    <mergeCell ref="D11:E11"/>
    <mergeCell ref="D12:E12"/>
    <mergeCell ref="D13:E13"/>
    <mergeCell ref="D14:E14"/>
    <mergeCell ref="D15:E15"/>
    <mergeCell ref="D16:E16"/>
    <mergeCell ref="D17:E17"/>
    <mergeCell ref="C18:E18"/>
    <mergeCell ref="C19:E19"/>
    <mergeCell ref="C20:E20"/>
    <mergeCell ref="C21:E21"/>
    <mergeCell ref="C22:E22"/>
    <mergeCell ref="C23:E23"/>
    <mergeCell ref="C24:E24"/>
    <mergeCell ref="B25:E25"/>
    <mergeCell ref="B26:E26"/>
    <mergeCell ref="B27:E27"/>
    <mergeCell ref="B28:E28"/>
    <mergeCell ref="A6:A24"/>
    <mergeCell ref="A25:A28"/>
    <mergeCell ref="B6:B17"/>
    <mergeCell ref="B18:B20"/>
    <mergeCell ref="B21:B24"/>
    <mergeCell ref="C10:C17"/>
    <mergeCell ref="F4:F5"/>
    <mergeCell ref="G4:G5"/>
    <mergeCell ref="H4:H5"/>
    <mergeCell ref="I4:I5"/>
    <mergeCell ref="A1:T2"/>
    <mergeCell ref="A4:E5"/>
  </mergeCells>
  <printOptions horizontalCentered="1"/>
  <pageMargins left="1.18110236220472" right="1.18110236220472" top="1.18110236220472" bottom="1.18110236220472" header="0.51181" footer="0.51181"/>
  <pageSetup paperSize="9" scale="60" orientation="landscape" errors="blank"/>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workbookViewId="0">
      <selection activeCell="A1" sqref="A1:F1"/>
    </sheetView>
  </sheetViews>
  <sheetFormatPr defaultColWidth="8" defaultRowHeight="13.5" outlineLevelCol="7"/>
  <cols>
    <col min="1" max="1" width="9.7" style="1"/>
    <col min="2" max="2" width="37.475" style="1"/>
    <col min="3" max="3" width="41.1583333333333" style="1"/>
    <col min="4" max="4" width="34.1333333333333" style="1"/>
    <col min="5" max="5" width="25.7666666666667" style="1"/>
    <col min="6" max="6" width="18.4" style="1"/>
    <col min="7" max="7" width="46.1833333333333" style="1"/>
    <col min="8" max="8" width="12.7166666666667" style="1"/>
  </cols>
  <sheetData>
    <row r="1" ht="41.25" customHeight="1" spans="1:8">
      <c r="A1" s="3" t="s">
        <v>518</v>
      </c>
      <c r="B1" s="3"/>
      <c r="C1" s="3"/>
      <c r="D1" s="3"/>
      <c r="E1" s="3"/>
      <c r="F1" s="3"/>
      <c r="G1" s="356"/>
      <c r="H1" s="357"/>
    </row>
    <row r="2" spans="1:8">
      <c r="A2" s="68" t="s">
        <v>519</v>
      </c>
      <c r="B2" s="69" t="s">
        <v>41</v>
      </c>
      <c r="C2" s="68"/>
      <c r="D2" s="68" t="s">
        <v>2</v>
      </c>
      <c r="E2" s="68"/>
      <c r="F2" s="68"/>
      <c r="G2" s="68"/>
      <c r="H2" s="135"/>
    </row>
    <row r="3" ht="27" customHeight="1" spans="1:8">
      <c r="A3" s="79" t="s">
        <v>226</v>
      </c>
      <c r="B3" s="358" t="s">
        <v>227</v>
      </c>
      <c r="C3" s="70" t="s">
        <v>228</v>
      </c>
      <c r="D3" s="70" t="s">
        <v>229</v>
      </c>
      <c r="E3" s="70" t="s">
        <v>230</v>
      </c>
      <c r="F3" s="70" t="s">
        <v>231</v>
      </c>
      <c r="G3" s="70" t="s">
        <v>232</v>
      </c>
      <c r="H3" s="240"/>
    </row>
    <row r="4" ht="23.25" customHeight="1" spans="1:8">
      <c r="A4" s="32">
        <v>1</v>
      </c>
      <c r="B4" s="73" t="s">
        <v>520</v>
      </c>
      <c r="C4" s="73" t="s">
        <v>521</v>
      </c>
      <c r="D4" s="73" t="s">
        <v>522</v>
      </c>
      <c r="E4" s="359">
        <v>-1</v>
      </c>
      <c r="F4" s="75" t="s">
        <v>523</v>
      </c>
      <c r="G4" s="76"/>
      <c r="H4" s="360"/>
    </row>
    <row r="5" ht="23.25" customHeight="1" spans="1:8">
      <c r="A5" s="32">
        <v>2</v>
      </c>
      <c r="B5" s="73" t="s">
        <v>524</v>
      </c>
      <c r="C5" s="73" t="s">
        <v>525</v>
      </c>
      <c r="D5" s="73" t="s">
        <v>522</v>
      </c>
      <c r="E5" s="359">
        <v>-1</v>
      </c>
      <c r="F5" s="75" t="s">
        <v>523</v>
      </c>
      <c r="G5" s="76"/>
      <c r="H5" s="360"/>
    </row>
    <row r="6" ht="23.25" customHeight="1" spans="1:8">
      <c r="A6" s="32">
        <v>3</v>
      </c>
      <c r="B6" s="73" t="s">
        <v>526</v>
      </c>
      <c r="C6" s="73" t="s">
        <v>527</v>
      </c>
      <c r="D6" s="73" t="s">
        <v>522</v>
      </c>
      <c r="E6" s="78">
        <v>0</v>
      </c>
      <c r="F6" s="75" t="s">
        <v>264</v>
      </c>
      <c r="G6" s="76"/>
      <c r="H6" s="360"/>
    </row>
    <row r="7" ht="23.25" customHeight="1" spans="1:8">
      <c r="A7" s="32">
        <v>4</v>
      </c>
      <c r="B7" s="73" t="s">
        <v>528</v>
      </c>
      <c r="C7" s="73" t="s">
        <v>529</v>
      </c>
      <c r="D7" s="73" t="s">
        <v>530</v>
      </c>
      <c r="E7" s="78">
        <v>0</v>
      </c>
      <c r="F7" s="75" t="s">
        <v>264</v>
      </c>
      <c r="G7" s="76"/>
      <c r="H7" s="360"/>
    </row>
    <row r="8" ht="23.25" customHeight="1" spans="1:8">
      <c r="A8" s="32">
        <v>5</v>
      </c>
      <c r="B8" s="73" t="s">
        <v>531</v>
      </c>
      <c r="C8" s="73" t="s">
        <v>532</v>
      </c>
      <c r="D8" s="73" t="s">
        <v>533</v>
      </c>
      <c r="E8" s="78">
        <v>0</v>
      </c>
      <c r="F8" s="75" t="s">
        <v>264</v>
      </c>
      <c r="G8" s="76"/>
      <c r="H8" s="360"/>
    </row>
    <row r="9" ht="23.25" customHeight="1" spans="1:8">
      <c r="A9" s="32">
        <v>6</v>
      </c>
      <c r="B9" s="73" t="s">
        <v>534</v>
      </c>
      <c r="C9" s="73" t="s">
        <v>535</v>
      </c>
      <c r="D9" s="73" t="s">
        <v>536</v>
      </c>
      <c r="E9" s="78">
        <v>0</v>
      </c>
      <c r="F9" s="75" t="s">
        <v>264</v>
      </c>
      <c r="G9" s="76"/>
      <c r="H9" s="360"/>
    </row>
    <row r="10" ht="23.25" customHeight="1" spans="1:8">
      <c r="A10" s="32">
        <v>7</v>
      </c>
      <c r="B10" s="73" t="s">
        <v>537</v>
      </c>
      <c r="C10" s="73" t="s">
        <v>538</v>
      </c>
      <c r="D10" s="73" t="s">
        <v>539</v>
      </c>
      <c r="E10" s="78">
        <v>0</v>
      </c>
      <c r="F10" s="75" t="s">
        <v>264</v>
      </c>
      <c r="G10" s="76"/>
      <c r="H10" s="360"/>
    </row>
    <row r="11" ht="23.25" customHeight="1" spans="1:8">
      <c r="A11" s="32">
        <v>8</v>
      </c>
      <c r="B11" s="73" t="s">
        <v>540</v>
      </c>
      <c r="C11" s="73" t="s">
        <v>541</v>
      </c>
      <c r="D11" s="73" t="s">
        <v>542</v>
      </c>
      <c r="E11" s="78">
        <v>0</v>
      </c>
      <c r="F11" s="75" t="s">
        <v>543</v>
      </c>
      <c r="G11" s="76"/>
      <c r="H11" s="360"/>
    </row>
    <row r="12" ht="23.25" customHeight="1" spans="1:8">
      <c r="A12" s="32">
        <v>9</v>
      </c>
      <c r="B12" s="73" t="s">
        <v>544</v>
      </c>
      <c r="C12" s="73" t="s">
        <v>541</v>
      </c>
      <c r="D12" s="73" t="s">
        <v>545</v>
      </c>
      <c r="E12" s="78">
        <v>0</v>
      </c>
      <c r="F12" s="75" t="s">
        <v>543</v>
      </c>
      <c r="G12" s="76"/>
      <c r="H12" s="360"/>
    </row>
    <row r="13" ht="23.25" customHeight="1" spans="1:8">
      <c r="A13" s="32">
        <v>10</v>
      </c>
      <c r="B13" s="73" t="s">
        <v>546</v>
      </c>
      <c r="C13" s="73" t="s">
        <v>547</v>
      </c>
      <c r="D13" s="73" t="s">
        <v>548</v>
      </c>
      <c r="E13" s="78">
        <v>-1</v>
      </c>
      <c r="F13" s="75" t="s">
        <v>238</v>
      </c>
      <c r="G13" s="76"/>
      <c r="H13" s="360"/>
    </row>
    <row r="14" ht="23.25" customHeight="1" spans="1:8">
      <c r="A14" s="32">
        <v>11</v>
      </c>
      <c r="B14" s="73" t="s">
        <v>549</v>
      </c>
      <c r="C14" s="73" t="s">
        <v>550</v>
      </c>
      <c r="D14" s="73" t="s">
        <v>551</v>
      </c>
      <c r="E14" s="78">
        <v>0</v>
      </c>
      <c r="F14" s="75" t="s">
        <v>543</v>
      </c>
      <c r="G14" s="76"/>
      <c r="H14" s="360"/>
    </row>
    <row r="15" ht="23.25" customHeight="1" spans="1:8">
      <c r="A15" s="32">
        <v>12</v>
      </c>
      <c r="B15" s="73" t="s">
        <v>552</v>
      </c>
      <c r="C15" s="73" t="s">
        <v>550</v>
      </c>
      <c r="D15" s="73" t="s">
        <v>553</v>
      </c>
      <c r="E15" s="78">
        <v>0</v>
      </c>
      <c r="F15" s="75" t="s">
        <v>543</v>
      </c>
      <c r="G15" s="76"/>
      <c r="H15" s="360"/>
    </row>
    <row r="16" ht="23.25" customHeight="1" spans="1:8">
      <c r="A16" s="32">
        <v>13</v>
      </c>
      <c r="B16" s="73" t="s">
        <v>554</v>
      </c>
      <c r="C16" s="73" t="s">
        <v>555</v>
      </c>
      <c r="D16" s="73" t="s">
        <v>554</v>
      </c>
      <c r="E16" s="78">
        <v>0</v>
      </c>
      <c r="F16" s="75" t="s">
        <v>264</v>
      </c>
      <c r="G16" s="76"/>
      <c r="H16" s="360"/>
    </row>
    <row r="17" ht="23.25" customHeight="1" spans="1:8">
      <c r="A17" s="32">
        <v>14</v>
      </c>
      <c r="B17" s="73" t="s">
        <v>556</v>
      </c>
      <c r="C17" s="73" t="s">
        <v>555</v>
      </c>
      <c r="D17" s="73" t="s">
        <v>556</v>
      </c>
      <c r="E17" s="78">
        <v>0</v>
      </c>
      <c r="F17" s="75" t="s">
        <v>264</v>
      </c>
      <c r="G17" s="76"/>
      <c r="H17" s="360"/>
    </row>
    <row r="18" ht="23.25" customHeight="1" spans="1:8">
      <c r="A18" s="32">
        <v>15</v>
      </c>
      <c r="B18" s="73" t="s">
        <v>557</v>
      </c>
      <c r="C18" s="73" t="s">
        <v>558</v>
      </c>
      <c r="D18" s="73" t="s">
        <v>559</v>
      </c>
      <c r="E18" s="78">
        <v>0</v>
      </c>
      <c r="F18" s="75" t="s">
        <v>264</v>
      </c>
      <c r="G18" s="76"/>
      <c r="H18" s="360"/>
    </row>
    <row r="19" ht="23.25" customHeight="1" spans="1:8">
      <c r="A19" s="32">
        <v>16</v>
      </c>
      <c r="B19" s="73" t="s">
        <v>560</v>
      </c>
      <c r="C19" s="73" t="s">
        <v>558</v>
      </c>
      <c r="D19" s="73" t="s">
        <v>561</v>
      </c>
      <c r="E19" s="78">
        <v>0</v>
      </c>
      <c r="F19" s="75" t="s">
        <v>264</v>
      </c>
      <c r="G19" s="76"/>
      <c r="H19" s="360"/>
    </row>
    <row r="20" ht="23.25" customHeight="1" spans="1:8">
      <c r="A20" s="32">
        <v>17</v>
      </c>
      <c r="B20" s="73" t="s">
        <v>562</v>
      </c>
      <c r="C20" s="73" t="s">
        <v>563</v>
      </c>
      <c r="D20" s="73" t="s">
        <v>562</v>
      </c>
      <c r="E20" s="78">
        <v>0</v>
      </c>
      <c r="F20" s="75" t="s">
        <v>264</v>
      </c>
      <c r="G20" s="76"/>
      <c r="H20" s="360"/>
    </row>
    <row r="21" ht="23.25" customHeight="1" spans="1:8">
      <c r="A21" s="32">
        <v>18</v>
      </c>
      <c r="B21" s="73" t="s">
        <v>564</v>
      </c>
      <c r="C21" s="73" t="s">
        <v>563</v>
      </c>
      <c r="D21" s="73" t="s">
        <v>564</v>
      </c>
      <c r="E21" s="78">
        <v>0</v>
      </c>
      <c r="F21" s="75" t="s">
        <v>264</v>
      </c>
      <c r="G21" s="76"/>
      <c r="H21" s="360"/>
    </row>
    <row r="22" ht="23.25" customHeight="1" spans="1:8">
      <c r="A22" s="32">
        <v>19</v>
      </c>
      <c r="B22" s="73" t="s">
        <v>565</v>
      </c>
      <c r="C22" s="73" t="s">
        <v>566</v>
      </c>
      <c r="D22" s="73" t="s">
        <v>565</v>
      </c>
      <c r="E22" s="78">
        <v>0</v>
      </c>
      <c r="F22" s="75" t="s">
        <v>264</v>
      </c>
      <c r="G22" s="76"/>
      <c r="H22" s="360"/>
    </row>
    <row r="23" ht="23.25" customHeight="1" spans="1:8">
      <c r="A23" s="32">
        <v>20</v>
      </c>
      <c r="B23" s="73" t="s">
        <v>567</v>
      </c>
      <c r="C23" s="73" t="s">
        <v>566</v>
      </c>
      <c r="D23" s="73" t="s">
        <v>567</v>
      </c>
      <c r="E23" s="78">
        <v>0</v>
      </c>
      <c r="F23" s="75" t="s">
        <v>264</v>
      </c>
      <c r="G23" s="76"/>
      <c r="H23" s="360"/>
    </row>
    <row r="24" ht="23.25" customHeight="1" spans="1:8">
      <c r="A24" s="32">
        <v>21</v>
      </c>
      <c r="B24" s="73" t="s">
        <v>568</v>
      </c>
      <c r="C24" s="73" t="s">
        <v>569</v>
      </c>
      <c r="D24" s="73" t="s">
        <v>570</v>
      </c>
      <c r="E24" s="78">
        <v>-1</v>
      </c>
      <c r="F24" s="75" t="s">
        <v>543</v>
      </c>
      <c r="G24" s="76"/>
      <c r="H24" s="360"/>
    </row>
    <row r="25" ht="23.25" customHeight="1" spans="1:8">
      <c r="A25" s="32">
        <v>22</v>
      </c>
      <c r="B25" s="73" t="s">
        <v>571</v>
      </c>
      <c r="C25" s="73" t="s">
        <v>572</v>
      </c>
      <c r="D25" s="73" t="s">
        <v>573</v>
      </c>
      <c r="E25" s="78">
        <v>0</v>
      </c>
      <c r="F25" s="75" t="s">
        <v>543</v>
      </c>
      <c r="G25" s="76"/>
      <c r="H25" s="360"/>
    </row>
    <row r="26" ht="23.25" customHeight="1" spans="1:8">
      <c r="A26" s="32">
        <v>23</v>
      </c>
      <c r="B26" s="73" t="s">
        <v>574</v>
      </c>
      <c r="C26" s="73" t="s">
        <v>572</v>
      </c>
      <c r="D26" s="73" t="s">
        <v>575</v>
      </c>
      <c r="E26" s="78">
        <v>0</v>
      </c>
      <c r="F26" s="75" t="s">
        <v>543</v>
      </c>
      <c r="G26" s="76"/>
      <c r="H26" s="360"/>
    </row>
    <row r="27" ht="23.25" customHeight="1" spans="1:8">
      <c r="A27" s="32">
        <v>24</v>
      </c>
      <c r="B27" s="73" t="s">
        <v>576</v>
      </c>
      <c r="C27" s="73" t="s">
        <v>577</v>
      </c>
      <c r="D27" s="73" t="s">
        <v>578</v>
      </c>
      <c r="E27" s="78">
        <v>-1</v>
      </c>
      <c r="F27" s="75" t="s">
        <v>543</v>
      </c>
      <c r="G27" s="76"/>
      <c r="H27" s="360"/>
    </row>
    <row r="28" ht="23.25" customHeight="1" spans="1:8">
      <c r="A28" s="32">
        <v>25</v>
      </c>
      <c r="B28" s="73" t="s">
        <v>579</v>
      </c>
      <c r="C28" s="73" t="s">
        <v>580</v>
      </c>
      <c r="D28" s="73" t="s">
        <v>581</v>
      </c>
      <c r="E28" s="78">
        <v>-1</v>
      </c>
      <c r="F28" s="75" t="s">
        <v>543</v>
      </c>
      <c r="G28" s="76"/>
      <c r="H28" s="360"/>
    </row>
    <row r="29" ht="23.25" customHeight="1" spans="1:8">
      <c r="A29" s="32">
        <v>26</v>
      </c>
      <c r="B29" s="73" t="s">
        <v>582</v>
      </c>
      <c r="C29" s="73" t="s">
        <v>583</v>
      </c>
      <c r="D29" s="73" t="s">
        <v>584</v>
      </c>
      <c r="E29" s="78">
        <v>-1</v>
      </c>
      <c r="F29" s="75" t="s">
        <v>543</v>
      </c>
      <c r="G29" s="76"/>
      <c r="H29" s="360"/>
    </row>
    <row r="30" ht="23.25" customHeight="1" spans="1:8">
      <c r="A30" s="32">
        <v>27</v>
      </c>
      <c r="B30" s="73" t="s">
        <v>585</v>
      </c>
      <c r="C30" s="73" t="s">
        <v>586</v>
      </c>
      <c r="D30" s="73" t="s">
        <v>587</v>
      </c>
      <c r="E30" s="78">
        <v>0</v>
      </c>
      <c r="F30" s="75" t="s">
        <v>264</v>
      </c>
      <c r="G30" s="76"/>
      <c r="H30" s="360"/>
    </row>
    <row r="31" ht="23.25" customHeight="1" spans="1:8">
      <c r="A31" s="32">
        <v>28</v>
      </c>
      <c r="B31" s="73" t="s">
        <v>588</v>
      </c>
      <c r="C31" s="73" t="s">
        <v>586</v>
      </c>
      <c r="D31" s="73" t="s">
        <v>589</v>
      </c>
      <c r="E31" s="78">
        <v>0</v>
      </c>
      <c r="F31" s="75" t="s">
        <v>264</v>
      </c>
      <c r="G31" s="76"/>
      <c r="H31" s="360"/>
    </row>
    <row r="32" ht="23.25" customHeight="1" spans="1:8">
      <c r="A32" s="32">
        <v>29</v>
      </c>
      <c r="B32" s="73" t="s">
        <v>590</v>
      </c>
      <c r="C32" s="73" t="s">
        <v>591</v>
      </c>
      <c r="D32" s="73" t="s">
        <v>592</v>
      </c>
      <c r="E32" s="78">
        <v>0</v>
      </c>
      <c r="F32" s="75" t="s">
        <v>264</v>
      </c>
      <c r="G32" s="76"/>
      <c r="H32" s="360"/>
    </row>
    <row r="33" ht="23.25" customHeight="1" spans="1:8">
      <c r="A33" s="32">
        <v>30</v>
      </c>
      <c r="B33" s="73" t="s">
        <v>593</v>
      </c>
      <c r="C33" s="73" t="s">
        <v>591</v>
      </c>
      <c r="D33" s="73" t="s">
        <v>594</v>
      </c>
      <c r="E33" s="78">
        <v>0</v>
      </c>
      <c r="F33" s="75" t="s">
        <v>264</v>
      </c>
      <c r="G33" s="76"/>
      <c r="H33" s="360"/>
    </row>
    <row r="34" ht="23.25" customHeight="1" spans="1:8">
      <c r="A34" s="32">
        <v>31</v>
      </c>
      <c r="B34" s="73" t="s">
        <v>595</v>
      </c>
      <c r="C34" s="73" t="s">
        <v>596</v>
      </c>
      <c r="D34" s="73" t="s">
        <v>595</v>
      </c>
      <c r="E34" s="78">
        <v>0</v>
      </c>
      <c r="F34" s="75" t="s">
        <v>264</v>
      </c>
      <c r="G34" s="76"/>
      <c r="H34" s="360"/>
    </row>
    <row r="35" ht="23.25" customHeight="1" spans="1:8">
      <c r="A35" s="32">
        <v>32</v>
      </c>
      <c r="B35" s="73" t="s">
        <v>597</v>
      </c>
      <c r="C35" s="73" t="s">
        <v>596</v>
      </c>
      <c r="D35" s="73" t="s">
        <v>597</v>
      </c>
      <c r="E35" s="78">
        <v>0</v>
      </c>
      <c r="F35" s="75" t="s">
        <v>264</v>
      </c>
      <c r="G35" s="76"/>
      <c r="H35" s="360"/>
    </row>
    <row r="36" ht="23.25" customHeight="1" spans="1:8">
      <c r="A36" s="32">
        <v>33</v>
      </c>
      <c r="B36" s="73" t="s">
        <v>598</v>
      </c>
      <c r="C36" s="73" t="s">
        <v>599</v>
      </c>
      <c r="D36" s="73" t="s">
        <v>598</v>
      </c>
      <c r="E36" s="78">
        <v>0</v>
      </c>
      <c r="F36" s="75" t="s">
        <v>264</v>
      </c>
      <c r="G36" s="76"/>
      <c r="H36" s="360"/>
    </row>
    <row r="37" ht="23.25" customHeight="1" spans="1:8">
      <c r="A37" s="32">
        <v>34</v>
      </c>
      <c r="B37" s="73" t="s">
        <v>600</v>
      </c>
      <c r="C37" s="73" t="s">
        <v>601</v>
      </c>
      <c r="D37" s="73" t="s">
        <v>600</v>
      </c>
      <c r="E37" s="78">
        <v>0</v>
      </c>
      <c r="F37" s="75" t="s">
        <v>264</v>
      </c>
      <c r="G37" s="76"/>
      <c r="H37" s="360"/>
    </row>
    <row r="38" ht="23.25" customHeight="1" spans="1:8">
      <c r="A38" s="32">
        <v>35</v>
      </c>
      <c r="B38" s="73" t="s">
        <v>602</v>
      </c>
      <c r="C38" s="73" t="s">
        <v>603</v>
      </c>
      <c r="D38" s="73" t="s">
        <v>602</v>
      </c>
      <c r="E38" s="78">
        <v>0</v>
      </c>
      <c r="F38" s="75" t="s">
        <v>264</v>
      </c>
      <c r="G38" s="76"/>
      <c r="H38" s="360"/>
    </row>
    <row r="39" ht="23.25" customHeight="1" spans="1:8">
      <c r="A39" s="32">
        <v>36</v>
      </c>
      <c r="B39" s="73" t="s">
        <v>604</v>
      </c>
      <c r="C39" s="73" t="s">
        <v>603</v>
      </c>
      <c r="D39" s="73" t="s">
        <v>604</v>
      </c>
      <c r="E39" s="78">
        <v>0</v>
      </c>
      <c r="F39" s="75" t="s">
        <v>264</v>
      </c>
      <c r="G39" s="76"/>
      <c r="H39" s="360"/>
    </row>
    <row r="40" ht="23.25" customHeight="1" spans="1:8">
      <c r="A40" s="32">
        <v>37</v>
      </c>
      <c r="B40" s="73" t="s">
        <v>605</v>
      </c>
      <c r="C40" s="73" t="s">
        <v>606</v>
      </c>
      <c r="D40" s="73" t="s">
        <v>605</v>
      </c>
      <c r="E40" s="78">
        <v>0</v>
      </c>
      <c r="F40" s="75" t="s">
        <v>264</v>
      </c>
      <c r="G40" s="76"/>
      <c r="H40" s="360"/>
    </row>
    <row r="41" ht="23.25" customHeight="1" spans="1:8">
      <c r="A41" s="32">
        <v>38</v>
      </c>
      <c r="B41" s="73" t="s">
        <v>607</v>
      </c>
      <c r="C41" s="73" t="s">
        <v>606</v>
      </c>
      <c r="D41" s="73" t="s">
        <v>607</v>
      </c>
      <c r="E41" s="78">
        <v>0</v>
      </c>
      <c r="F41" s="75" t="s">
        <v>264</v>
      </c>
      <c r="G41" s="76"/>
      <c r="H41" s="360"/>
    </row>
    <row r="42" ht="23.25" customHeight="1" spans="1:8">
      <c r="A42" s="32">
        <v>39</v>
      </c>
      <c r="B42" s="73" t="s">
        <v>608</v>
      </c>
      <c r="C42" s="73" t="s">
        <v>609</v>
      </c>
      <c r="D42" s="73" t="s">
        <v>610</v>
      </c>
      <c r="E42" s="78">
        <v>0</v>
      </c>
      <c r="F42" s="75" t="s">
        <v>264</v>
      </c>
      <c r="G42" s="76"/>
      <c r="H42" s="360"/>
    </row>
    <row r="43" ht="15" customHeight="1" spans="1:8">
      <c r="A43" s="240"/>
      <c r="B43" s="240"/>
      <c r="C43" s="240"/>
      <c r="D43" s="240"/>
      <c r="E43" s="240"/>
      <c r="F43" s="361"/>
      <c r="G43" s="361"/>
      <c r="H43" s="240"/>
    </row>
    <row r="44" ht="10.5" customHeight="1" spans="1:8">
      <c r="A44" s="240"/>
      <c r="B44" s="362"/>
      <c r="C44" s="240"/>
      <c r="D44" s="240"/>
      <c r="E44" s="240"/>
      <c r="F44" s="240"/>
      <c r="G44" s="240"/>
      <c r="H44" s="240"/>
    </row>
  </sheetData>
  <mergeCells count="1">
    <mergeCell ref="A1:F1"/>
  </mergeCells>
  <pageMargins left="1.18110236220472" right="1.18110236220472" top="1.18110236220472" bottom="1.18110236220472" header="0.51181" footer="0.51181"/>
  <pageSetup paperSize="9" orientation="portrait" errors="blank"/>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showGridLines="0" workbookViewId="0">
      <selection activeCell="A1" sqref="A1:F1"/>
    </sheetView>
  </sheetViews>
  <sheetFormatPr defaultColWidth="8" defaultRowHeight="13.5" outlineLevelCol="5"/>
  <cols>
    <col min="1" max="1" width="30.95" style="1"/>
    <col min="2" max="2" width="24.125" style="1"/>
    <col min="3" max="3" width="25.2333333333333" style="1"/>
    <col min="4" max="4" width="29.4166666666667" style="1"/>
    <col min="5" max="5" width="22.725" style="1"/>
    <col min="6" max="6" width="25.6583333333333" style="1"/>
  </cols>
  <sheetData>
    <row r="1" ht="38.25" customHeight="1" spans="1:6">
      <c r="A1" s="333" t="s">
        <v>611</v>
      </c>
      <c r="B1" s="140"/>
      <c r="C1" s="334"/>
      <c r="D1" s="334"/>
      <c r="E1" s="140"/>
      <c r="F1" s="334"/>
    </row>
    <row r="2" ht="18.75" customHeight="1" spans="1:6">
      <c r="A2" s="140"/>
      <c r="B2" s="140"/>
      <c r="C2" s="140"/>
      <c r="D2" s="140"/>
      <c r="E2" s="140"/>
      <c r="F2" s="335" t="s">
        <v>612</v>
      </c>
    </row>
    <row r="3" ht="18.75" customHeight="1" spans="1:6">
      <c r="A3" s="336" t="s">
        <v>40</v>
      </c>
      <c r="B3" s="337"/>
      <c r="C3" s="338"/>
      <c r="D3" s="338" t="s">
        <v>2</v>
      </c>
      <c r="E3" s="202"/>
      <c r="F3" s="339" t="s">
        <v>3</v>
      </c>
    </row>
    <row r="4" ht="24.75" customHeight="1" spans="1:6">
      <c r="A4" s="340" t="s">
        <v>4</v>
      </c>
      <c r="B4" s="340" t="s">
        <v>613</v>
      </c>
      <c r="C4" s="340" t="s">
        <v>6</v>
      </c>
      <c r="D4" s="340" t="s">
        <v>4</v>
      </c>
      <c r="E4" s="340" t="s">
        <v>613</v>
      </c>
      <c r="F4" s="340" t="s">
        <v>6</v>
      </c>
    </row>
    <row r="5" ht="15" customHeight="1" spans="1:6">
      <c r="A5" s="340"/>
      <c r="B5" s="340"/>
      <c r="C5" s="340"/>
      <c r="D5" s="340"/>
      <c r="E5" s="340"/>
      <c r="F5" s="340"/>
    </row>
    <row r="6" ht="15" customHeight="1" spans="1:6">
      <c r="A6" s="341" t="s">
        <v>7</v>
      </c>
      <c r="B6" s="266">
        <v>0</v>
      </c>
      <c r="C6" s="266">
        <v>0</v>
      </c>
      <c r="D6" s="341" t="s">
        <v>8</v>
      </c>
      <c r="E6" s="266">
        <v>0</v>
      </c>
      <c r="F6" s="266">
        <v>0</v>
      </c>
    </row>
    <row r="7" ht="15" customHeight="1" spans="1:6">
      <c r="A7" s="341" t="s">
        <v>9</v>
      </c>
      <c r="B7" s="267">
        <v>0</v>
      </c>
      <c r="C7" s="267">
        <v>0</v>
      </c>
      <c r="D7" s="341" t="s">
        <v>614</v>
      </c>
      <c r="E7" s="267">
        <v>0</v>
      </c>
      <c r="F7" s="267">
        <v>0</v>
      </c>
    </row>
    <row r="8" ht="15" customHeight="1" spans="1:6">
      <c r="A8" s="341" t="s">
        <v>615</v>
      </c>
      <c r="B8" s="267">
        <v>0</v>
      </c>
      <c r="C8" s="267">
        <v>0</v>
      </c>
      <c r="D8" s="341" t="s">
        <v>616</v>
      </c>
      <c r="E8" s="342">
        <v>0</v>
      </c>
      <c r="F8" s="342">
        <v>0</v>
      </c>
    </row>
    <row r="9" ht="15" customHeight="1" spans="1:6">
      <c r="A9" s="341" t="s">
        <v>617</v>
      </c>
      <c r="B9" s="343">
        <v>0</v>
      </c>
      <c r="C9" s="343">
        <v>0</v>
      </c>
      <c r="D9" s="340" t="s">
        <v>429</v>
      </c>
      <c r="E9" s="340" t="s">
        <v>429</v>
      </c>
      <c r="F9" s="340" t="s">
        <v>429</v>
      </c>
    </row>
    <row r="10" ht="15" customHeight="1" spans="1:6">
      <c r="A10" s="344" t="s">
        <v>618</v>
      </c>
      <c r="B10" s="345">
        <v>0</v>
      </c>
      <c r="C10" s="346">
        <v>0</v>
      </c>
      <c r="D10" s="347" t="s">
        <v>429</v>
      </c>
      <c r="E10" s="347" t="s">
        <v>429</v>
      </c>
      <c r="F10" s="347" t="s">
        <v>429</v>
      </c>
    </row>
    <row r="11" ht="15" customHeight="1" spans="1:6">
      <c r="A11" s="348" t="s">
        <v>619</v>
      </c>
      <c r="B11" s="349">
        <v>0</v>
      </c>
      <c r="C11" s="349">
        <v>0</v>
      </c>
      <c r="D11" s="350" t="s">
        <v>429</v>
      </c>
      <c r="E11" s="351" t="s">
        <v>429</v>
      </c>
      <c r="F11" s="351" t="s">
        <v>429</v>
      </c>
    </row>
    <row r="12" ht="15" customHeight="1" spans="1:6">
      <c r="A12" s="352" t="s">
        <v>21</v>
      </c>
      <c r="B12" s="353">
        <v>0</v>
      </c>
      <c r="C12" s="353">
        <v>0</v>
      </c>
      <c r="D12" s="354" t="s">
        <v>429</v>
      </c>
      <c r="E12" s="354" t="s">
        <v>429</v>
      </c>
      <c r="F12" s="354" t="s">
        <v>429</v>
      </c>
    </row>
    <row r="13" ht="15" customHeight="1" spans="1:6">
      <c r="A13" s="341" t="s">
        <v>620</v>
      </c>
      <c r="B13" s="269">
        <f>B6+B7+B9+B10+B11</f>
        <v>0</v>
      </c>
      <c r="C13" s="269">
        <f>C6+C7+C9+C10+C11</f>
        <v>0</v>
      </c>
      <c r="D13" s="341" t="s">
        <v>621</v>
      </c>
      <c r="E13" s="269">
        <f>E6+E7+E8</f>
        <v>0</v>
      </c>
      <c r="F13" s="269">
        <f>F6+F7+F8</f>
        <v>0</v>
      </c>
    </row>
    <row r="14" ht="15" customHeight="1" spans="1:6">
      <c r="A14" s="341" t="s">
        <v>622</v>
      </c>
      <c r="B14" s="267">
        <v>0</v>
      </c>
      <c r="C14" s="267">
        <v>0</v>
      </c>
      <c r="D14" s="341" t="s">
        <v>623</v>
      </c>
      <c r="E14" s="267">
        <v>0</v>
      </c>
      <c r="F14" s="267">
        <v>0</v>
      </c>
    </row>
    <row r="15" ht="15" customHeight="1" spans="1:6">
      <c r="A15" s="341" t="s">
        <v>624</v>
      </c>
      <c r="B15" s="267">
        <v>0</v>
      </c>
      <c r="C15" s="267">
        <v>0</v>
      </c>
      <c r="D15" s="341" t="s">
        <v>625</v>
      </c>
      <c r="E15" s="267">
        <v>0</v>
      </c>
      <c r="F15" s="267">
        <v>0</v>
      </c>
    </row>
    <row r="16" ht="15" customHeight="1" spans="1:6">
      <c r="A16" s="341" t="s">
        <v>626</v>
      </c>
      <c r="B16" s="269">
        <f>B13+B14+B15</f>
        <v>0</v>
      </c>
      <c r="C16" s="269">
        <f>C13+C14+C15</f>
        <v>0</v>
      </c>
      <c r="D16" s="341" t="s">
        <v>627</v>
      </c>
      <c r="E16" s="269">
        <f>E13+E14+E15</f>
        <v>0</v>
      </c>
      <c r="F16" s="269">
        <f>F13+F14+F15</f>
        <v>0</v>
      </c>
    </row>
    <row r="17" ht="15" customHeight="1" spans="1:6">
      <c r="A17" s="340" t="s">
        <v>429</v>
      </c>
      <c r="B17" s="340" t="s">
        <v>429</v>
      </c>
      <c r="C17" s="340" t="s">
        <v>429</v>
      </c>
      <c r="D17" s="341" t="s">
        <v>628</v>
      </c>
      <c r="E17" s="269">
        <f>B16-E16</f>
        <v>0</v>
      </c>
      <c r="F17" s="269">
        <f>C16-F16</f>
        <v>0</v>
      </c>
    </row>
    <row r="18" ht="15" customHeight="1" spans="1:6">
      <c r="A18" s="341" t="s">
        <v>629</v>
      </c>
      <c r="B18" s="342">
        <v>0</v>
      </c>
      <c r="C18" s="269">
        <f>E18</f>
        <v>0</v>
      </c>
      <c r="D18" s="341" t="s">
        <v>630</v>
      </c>
      <c r="E18" s="355">
        <f>B18+E17</f>
        <v>0</v>
      </c>
      <c r="F18" s="269">
        <f>C18+F17</f>
        <v>0</v>
      </c>
    </row>
    <row r="19" ht="15" customHeight="1" spans="1:6">
      <c r="A19" s="340" t="s">
        <v>37</v>
      </c>
      <c r="B19" s="269">
        <f>B16+B18</f>
        <v>0</v>
      </c>
      <c r="C19" s="269">
        <f>C16+C18</f>
        <v>0</v>
      </c>
      <c r="D19" s="340" t="s">
        <v>37</v>
      </c>
      <c r="E19" s="269">
        <f>E16+E18</f>
        <v>0</v>
      </c>
      <c r="F19" s="269">
        <f>F16+F18</f>
        <v>0</v>
      </c>
    </row>
  </sheetData>
  <mergeCells count="8">
    <mergeCell ref="A1:F1"/>
    <mergeCell ref="B3:C3"/>
    <mergeCell ref="A4:A5"/>
    <mergeCell ref="B4:B5"/>
    <mergeCell ref="C4:C5"/>
    <mergeCell ref="D4:D5"/>
    <mergeCell ref="E4:E5"/>
    <mergeCell ref="F4:F5"/>
  </mergeCells>
  <printOptions horizontalCentered="1"/>
  <pageMargins left="1.18110236220472" right="1.18110236220472" top="1.18110236220472" bottom="1.18110236220472" header="0.51181" footer="0.51181"/>
  <pageSetup paperSize="9" scale="80" orientation="landscape" errors="blank"/>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9"/>
  <sheetViews>
    <sheetView showGridLines="0" workbookViewId="0">
      <pane topLeftCell="A22" activePane="bottomRight" state="frozen"/>
      <selection activeCell="A1" sqref="A1:M1"/>
    </sheetView>
  </sheetViews>
  <sheetFormatPr defaultColWidth="8" defaultRowHeight="13.5"/>
  <cols>
    <col min="1" max="2" width="9.86666666666667" style="1"/>
    <col min="3" max="5" width="11.7083333333333" style="1"/>
    <col min="6" max="6" width="9.86666666666667" style="1"/>
    <col min="7" max="8" width="23.5916666666667" style="1"/>
    <col min="9" max="9" width="13.8833333333333" style="1"/>
    <col min="10" max="10" width="9.86666666666667" style="1"/>
    <col min="11" max="11" width="29.45" style="1"/>
    <col min="12" max="12" width="23.5916666666667" style="1"/>
    <col min="13" max="13" width="9.86666666666667" style="1"/>
  </cols>
  <sheetData>
    <row r="1" ht="43.5" customHeight="1" spans="1:13">
      <c r="A1" s="195" t="s">
        <v>631</v>
      </c>
      <c r="B1" s="239"/>
      <c r="C1" s="239"/>
      <c r="D1" s="239"/>
      <c r="E1" s="239"/>
      <c r="F1" s="195"/>
      <c r="G1" s="140"/>
      <c r="H1" s="239"/>
      <c r="I1" s="140"/>
      <c r="J1" s="195"/>
      <c r="K1" s="195"/>
      <c r="L1" s="195"/>
      <c r="M1" s="195"/>
    </row>
    <row r="2" ht="14.25" customHeight="1" spans="1:13">
      <c r="A2" s="240"/>
      <c r="B2" s="240"/>
      <c r="C2" s="240"/>
      <c r="D2" s="240"/>
      <c r="E2" s="240"/>
      <c r="F2" s="241"/>
      <c r="G2" s="140"/>
      <c r="H2" s="240"/>
      <c r="I2" s="140"/>
      <c r="J2" s="240"/>
      <c r="K2" s="240"/>
      <c r="L2" s="240"/>
      <c r="M2" s="240"/>
    </row>
    <row r="3" ht="17.25" customHeight="1" spans="1:13">
      <c r="A3" s="30" t="s">
        <v>40</v>
      </c>
      <c r="B3" s="30"/>
      <c r="C3" s="27" t="s">
        <v>41</v>
      </c>
      <c r="D3" s="27"/>
      <c r="E3" s="242"/>
      <c r="F3" s="27"/>
      <c r="G3" s="202"/>
      <c r="H3" s="68" t="s">
        <v>2</v>
      </c>
      <c r="I3" s="202"/>
      <c r="J3" s="68"/>
      <c r="K3" s="30"/>
      <c r="L3" s="30" t="s">
        <v>81</v>
      </c>
      <c r="M3" s="30"/>
    </row>
    <row r="4" ht="21" customHeight="1" spans="1:13">
      <c r="A4" s="31" t="s">
        <v>82</v>
      </c>
      <c r="B4" s="31"/>
      <c r="C4" s="31"/>
      <c r="D4" s="31"/>
      <c r="E4" s="243"/>
      <c r="F4" s="31" t="s">
        <v>44</v>
      </c>
      <c r="G4" s="31" t="s">
        <v>45</v>
      </c>
      <c r="H4" s="31" t="s">
        <v>5</v>
      </c>
      <c r="I4" s="31" t="s">
        <v>632</v>
      </c>
      <c r="J4" s="252" t="s">
        <v>86</v>
      </c>
      <c r="K4" s="31" t="s">
        <v>6</v>
      </c>
      <c r="L4" s="31"/>
      <c r="M4" s="31"/>
    </row>
    <row r="5" ht="21" customHeight="1" spans="1:13">
      <c r="A5" s="31"/>
      <c r="B5" s="31"/>
      <c r="C5" s="244"/>
      <c r="D5" s="244"/>
      <c r="E5" s="243"/>
      <c r="F5" s="31"/>
      <c r="G5" s="31"/>
      <c r="H5" s="31"/>
      <c r="I5" s="31"/>
      <c r="J5" s="254"/>
      <c r="K5" s="31" t="s">
        <v>52</v>
      </c>
      <c r="L5" s="31" t="s">
        <v>92</v>
      </c>
      <c r="M5" s="31" t="s">
        <v>87</v>
      </c>
    </row>
    <row r="6" ht="17.25" customHeight="1" spans="1:13">
      <c r="A6" s="73" t="s">
        <v>93</v>
      </c>
      <c r="B6" s="73" t="s">
        <v>61</v>
      </c>
      <c r="C6" s="73" t="s">
        <v>96</v>
      </c>
      <c r="D6" s="73"/>
      <c r="E6" s="243"/>
      <c r="F6" s="32" t="s">
        <v>57</v>
      </c>
      <c r="G6" s="39">
        <f>SUM(G7:G8)</f>
        <v>0</v>
      </c>
      <c r="H6" s="39">
        <f>SUM(H7:H8)</f>
        <v>0</v>
      </c>
      <c r="I6" s="121">
        <f t="shared" ref="I6:I41" si="0">IF(G6=0,0,ROUND(H6/G6,4))-1</f>
        <v>-1</v>
      </c>
      <c r="J6" s="250"/>
      <c r="K6" s="39">
        <f>SUM(K7:K8)</f>
        <v>0</v>
      </c>
      <c r="L6" s="39">
        <f t="shared" ref="L6:L15" si="1">K6-H6</f>
        <v>0</v>
      </c>
      <c r="M6" s="86">
        <f>IF(H6=0,0,ROUND(K6/H6,4))-1</f>
        <v>-1</v>
      </c>
    </row>
    <row r="7" ht="17.25" customHeight="1" spans="1:13">
      <c r="A7" s="73"/>
      <c r="B7" s="73"/>
      <c r="C7" s="73" t="s">
        <v>633</v>
      </c>
      <c r="D7" s="73"/>
      <c r="E7" s="243"/>
      <c r="F7" s="32" t="s">
        <v>57</v>
      </c>
      <c r="G7" s="103">
        <v>0</v>
      </c>
      <c r="H7" s="103">
        <v>0</v>
      </c>
      <c r="I7" s="121">
        <f t="shared" si="0"/>
        <v>-1</v>
      </c>
      <c r="J7" s="105">
        <v>0</v>
      </c>
      <c r="K7" s="39">
        <v>0</v>
      </c>
      <c r="L7" s="39">
        <f t="shared" si="1"/>
        <v>0</v>
      </c>
      <c r="M7" s="86">
        <f t="shared" ref="M7:M15" si="2">IF(H7=0,0,ROUND(K7/H7-1,2))</f>
        <v>0</v>
      </c>
    </row>
    <row r="8" ht="17.25" customHeight="1" spans="1:13">
      <c r="A8" s="73"/>
      <c r="B8" s="73"/>
      <c r="C8" s="73" t="s">
        <v>634</v>
      </c>
      <c r="D8" s="73"/>
      <c r="E8" s="243"/>
      <c r="F8" s="32" t="s">
        <v>57</v>
      </c>
      <c r="G8" s="39">
        <f>SUM(G9:G10)</f>
        <v>0</v>
      </c>
      <c r="H8" s="39">
        <f>SUM(H9:H10)</f>
        <v>0</v>
      </c>
      <c r="I8" s="121">
        <f t="shared" si="0"/>
        <v>-1</v>
      </c>
      <c r="J8" s="102"/>
      <c r="K8" s="39">
        <f>SUM(K9:K10)</f>
        <v>0</v>
      </c>
      <c r="L8" s="39">
        <f t="shared" si="1"/>
        <v>0</v>
      </c>
      <c r="M8" s="86">
        <f t="shared" si="2"/>
        <v>0</v>
      </c>
    </row>
    <row r="9" ht="17.25" customHeight="1" spans="1:13">
      <c r="A9" s="73"/>
      <c r="B9" s="73"/>
      <c r="C9" s="245" t="s">
        <v>635</v>
      </c>
      <c r="D9" s="246"/>
      <c r="E9" s="247"/>
      <c r="F9" s="32" t="s">
        <v>57</v>
      </c>
      <c r="G9" s="103">
        <v>0</v>
      </c>
      <c r="H9" s="103">
        <v>0</v>
      </c>
      <c r="I9" s="121">
        <f t="shared" si="0"/>
        <v>-1</v>
      </c>
      <c r="J9" s="105">
        <v>0</v>
      </c>
      <c r="K9" s="39">
        <v>0</v>
      </c>
      <c r="L9" s="39">
        <f t="shared" si="1"/>
        <v>0</v>
      </c>
      <c r="M9" s="86">
        <f t="shared" si="2"/>
        <v>0</v>
      </c>
    </row>
    <row r="10" ht="17.25" customHeight="1" spans="1:13">
      <c r="A10" s="73"/>
      <c r="B10" s="73"/>
      <c r="C10" s="245" t="s">
        <v>636</v>
      </c>
      <c r="D10" s="246"/>
      <c r="E10" s="247"/>
      <c r="F10" s="32" t="s">
        <v>57</v>
      </c>
      <c r="G10" s="103">
        <v>0</v>
      </c>
      <c r="H10" s="103">
        <v>0</v>
      </c>
      <c r="I10" s="121">
        <f t="shared" si="0"/>
        <v>-1</v>
      </c>
      <c r="J10" s="105">
        <v>0</v>
      </c>
      <c r="K10" s="39">
        <v>0</v>
      </c>
      <c r="L10" s="39">
        <f t="shared" si="1"/>
        <v>0</v>
      </c>
      <c r="M10" s="86">
        <f t="shared" si="2"/>
        <v>0</v>
      </c>
    </row>
    <row r="11" ht="17.25" customHeight="1" spans="1:13">
      <c r="A11" s="248"/>
      <c r="B11" s="31" t="s">
        <v>97</v>
      </c>
      <c r="C11" s="73" t="s">
        <v>74</v>
      </c>
      <c r="D11" s="73"/>
      <c r="E11" s="243"/>
      <c r="F11" s="32" t="s">
        <v>75</v>
      </c>
      <c r="G11" s="101">
        <f>IF(G6=0,0,ROUND(G25/G6/12,2))</f>
        <v>0</v>
      </c>
      <c r="H11" s="101">
        <f>IF(H6=0,0,ROUND(H25/H6/12,2))</f>
        <v>0</v>
      </c>
      <c r="I11" s="121">
        <f t="shared" si="0"/>
        <v>-1</v>
      </c>
      <c r="J11" s="102"/>
      <c r="K11" s="101">
        <f>IF(K6=0,0,ROUND(K25/K6/12,2))</f>
        <v>0</v>
      </c>
      <c r="L11" s="101">
        <f t="shared" si="1"/>
        <v>0</v>
      </c>
      <c r="M11" s="86">
        <f t="shared" si="2"/>
        <v>0</v>
      </c>
    </row>
    <row r="12" ht="17.25" customHeight="1" spans="1:13">
      <c r="A12" s="248"/>
      <c r="B12" s="31"/>
      <c r="C12" s="73" t="s">
        <v>633</v>
      </c>
      <c r="D12" s="73"/>
      <c r="E12" s="243"/>
      <c r="F12" s="32" t="s">
        <v>75</v>
      </c>
      <c r="G12" s="101">
        <f>IF(G7=0,0,ROUND(G26/G7/12,2))</f>
        <v>0</v>
      </c>
      <c r="H12" s="101">
        <f>IF(H7=0,0,ROUND(H26/H7/12,2))</f>
        <v>0</v>
      </c>
      <c r="I12" s="121">
        <f t="shared" si="0"/>
        <v>-1</v>
      </c>
      <c r="J12" s="105">
        <v>0</v>
      </c>
      <c r="K12" s="101">
        <v>0</v>
      </c>
      <c r="L12" s="101">
        <f t="shared" si="1"/>
        <v>0</v>
      </c>
      <c r="M12" s="86">
        <f t="shared" si="2"/>
        <v>0</v>
      </c>
    </row>
    <row r="13" ht="17.25" customHeight="1" spans="1:13">
      <c r="A13" s="248"/>
      <c r="B13" s="31"/>
      <c r="C13" s="73" t="s">
        <v>634</v>
      </c>
      <c r="D13" s="73"/>
      <c r="E13" s="243"/>
      <c r="F13" s="32" t="s">
        <v>75</v>
      </c>
      <c r="G13" s="101">
        <f>IF(G8=0,0,ROUND(G27/G8/12,2))</f>
        <v>0</v>
      </c>
      <c r="H13" s="101">
        <f>IF(H8=0,0,ROUND(H27/H8/12,2))</f>
        <v>0</v>
      </c>
      <c r="I13" s="121">
        <f t="shared" si="0"/>
        <v>-1</v>
      </c>
      <c r="J13" s="102"/>
      <c r="K13" s="101">
        <f>IF(K8=0,0,ROUND(K27/K8/12,2))</f>
        <v>0</v>
      </c>
      <c r="L13" s="101">
        <f t="shared" si="1"/>
        <v>0</v>
      </c>
      <c r="M13" s="86">
        <f t="shared" si="2"/>
        <v>0</v>
      </c>
    </row>
    <row r="14" ht="17.25" customHeight="1" spans="1:13">
      <c r="A14" s="248"/>
      <c r="B14" s="31"/>
      <c r="C14" s="245" t="s">
        <v>635</v>
      </c>
      <c r="D14" s="246"/>
      <c r="E14" s="247"/>
      <c r="F14" s="32" t="s">
        <v>75</v>
      </c>
      <c r="G14" s="101">
        <f>IF(G9=0,0,ROUND(G28/G9/12,2))</f>
        <v>0</v>
      </c>
      <c r="H14" s="101">
        <f>IF(H9=0,0,ROUND(H28/H9/12,2))</f>
        <v>0</v>
      </c>
      <c r="I14" s="121">
        <f t="shared" si="0"/>
        <v>-1</v>
      </c>
      <c r="J14" s="105">
        <v>0</v>
      </c>
      <c r="K14" s="101">
        <v>0</v>
      </c>
      <c r="L14" s="101">
        <f t="shared" si="1"/>
        <v>0</v>
      </c>
      <c r="M14" s="86">
        <f t="shared" si="2"/>
        <v>0</v>
      </c>
    </row>
    <row r="15" ht="17.25" customHeight="1" spans="1:13">
      <c r="A15" s="248"/>
      <c r="B15" s="31"/>
      <c r="C15" s="245" t="s">
        <v>636</v>
      </c>
      <c r="D15" s="246"/>
      <c r="E15" s="247"/>
      <c r="F15" s="32" t="s">
        <v>75</v>
      </c>
      <c r="G15" s="101">
        <f>IF(G10=0,0,ROUND(G29/G10/12,2))</f>
        <v>0</v>
      </c>
      <c r="H15" s="101">
        <f>IF(H10=0,0,ROUND(H29/H10/12,2))</f>
        <v>0</v>
      </c>
      <c r="I15" s="121">
        <f t="shared" si="0"/>
        <v>-1</v>
      </c>
      <c r="J15" s="105">
        <v>0</v>
      </c>
      <c r="K15" s="101">
        <v>0</v>
      </c>
      <c r="L15" s="101">
        <f t="shared" si="1"/>
        <v>0</v>
      </c>
      <c r="M15" s="86">
        <f t="shared" si="2"/>
        <v>0</v>
      </c>
    </row>
    <row r="16" ht="17.25" customHeight="1" spans="1:13">
      <c r="A16" s="248"/>
      <c r="B16" s="73" t="s">
        <v>637</v>
      </c>
      <c r="C16" s="245" t="s">
        <v>74</v>
      </c>
      <c r="D16" s="246"/>
      <c r="E16" s="247"/>
      <c r="F16" s="32" t="s">
        <v>99</v>
      </c>
      <c r="G16" s="121">
        <f>SUM(G17:G18)</f>
        <v>0</v>
      </c>
      <c r="H16" s="86">
        <f>SUM(H17:H18)</f>
        <v>0</v>
      </c>
      <c r="I16" s="121">
        <f t="shared" si="0"/>
        <v>-1</v>
      </c>
      <c r="J16" s="250"/>
      <c r="K16" s="86">
        <f>SUM(K17:K18)</f>
        <v>0</v>
      </c>
      <c r="L16" s="250"/>
      <c r="M16" s="250"/>
    </row>
    <row r="17" ht="17.25" customHeight="1" spans="1:13">
      <c r="A17" s="248"/>
      <c r="B17" s="243"/>
      <c r="C17" s="73" t="s">
        <v>638</v>
      </c>
      <c r="D17" s="249"/>
      <c r="E17" s="250"/>
      <c r="F17" s="32" t="s">
        <v>99</v>
      </c>
      <c r="G17" s="251">
        <v>0</v>
      </c>
      <c r="H17" s="105">
        <v>0</v>
      </c>
      <c r="I17" s="121">
        <f t="shared" si="0"/>
        <v>-1</v>
      </c>
      <c r="J17" s="250"/>
      <c r="K17" s="105">
        <v>0</v>
      </c>
      <c r="L17" s="250"/>
      <c r="M17" s="250"/>
    </row>
    <row r="18" ht="17.25" customHeight="1" spans="1:13">
      <c r="A18" s="248"/>
      <c r="B18" s="243"/>
      <c r="C18" s="73" t="s">
        <v>639</v>
      </c>
      <c r="D18" s="249"/>
      <c r="E18" s="250"/>
      <c r="F18" s="32" t="s">
        <v>99</v>
      </c>
      <c r="G18" s="251">
        <v>0</v>
      </c>
      <c r="H18" s="105">
        <v>0</v>
      </c>
      <c r="I18" s="121">
        <f t="shared" si="0"/>
        <v>-1</v>
      </c>
      <c r="J18" s="250"/>
      <c r="K18" s="105">
        <v>0</v>
      </c>
      <c r="L18" s="250"/>
      <c r="M18" s="250"/>
    </row>
    <row r="19" ht="17.25" customHeight="1" spans="1:13">
      <c r="A19" s="248"/>
      <c r="B19" s="73" t="s">
        <v>100</v>
      </c>
      <c r="C19" s="73" t="s">
        <v>633</v>
      </c>
      <c r="D19" s="73"/>
      <c r="E19" s="243"/>
      <c r="F19" s="32" t="s">
        <v>99</v>
      </c>
      <c r="G19" s="121">
        <f>ROUND(IF(G26*G16=0,0,G34/(G26*G16)),4)</f>
        <v>0</v>
      </c>
      <c r="H19" s="105">
        <v>0</v>
      </c>
      <c r="I19" s="121">
        <f t="shared" si="0"/>
        <v>-1</v>
      </c>
      <c r="J19" s="250"/>
      <c r="K19" s="105">
        <v>0</v>
      </c>
      <c r="L19" s="121">
        <f t="shared" ref="L19:L49" si="3">K19-H19</f>
        <v>0</v>
      </c>
      <c r="M19" s="250"/>
    </row>
    <row r="20" ht="17.25" customHeight="1" spans="1:13">
      <c r="A20" s="248"/>
      <c r="B20" s="73"/>
      <c r="C20" s="73" t="s">
        <v>634</v>
      </c>
      <c r="D20" s="73"/>
      <c r="E20" s="243"/>
      <c r="F20" s="32" t="s">
        <v>99</v>
      </c>
      <c r="G20" s="121" t="e">
        <f>G37/(G27*G16)</f>
        <v>#DIV/0!</v>
      </c>
      <c r="H20" s="86">
        <f>ROUND(IF(H27*H16=0,0,H37/(H27*H16)),4)</f>
        <v>0</v>
      </c>
      <c r="I20" s="121" t="e">
        <f t="shared" si="0"/>
        <v>#DIV/0!</v>
      </c>
      <c r="J20" s="250"/>
      <c r="K20" s="86">
        <f>ROUND(IF(K27*K16=0,0,K37/(K27*K16)),4)</f>
        <v>0</v>
      </c>
      <c r="L20" s="121">
        <f t="shared" si="3"/>
        <v>0</v>
      </c>
      <c r="M20" s="250"/>
    </row>
    <row r="21" ht="17.25" customHeight="1" spans="1:13">
      <c r="A21" s="248"/>
      <c r="B21" s="73"/>
      <c r="C21" s="245" t="s">
        <v>635</v>
      </c>
      <c r="D21" s="246"/>
      <c r="E21" s="247"/>
      <c r="F21" s="32" t="s">
        <v>99</v>
      </c>
      <c r="G21" s="121" t="e">
        <f>G40/(G28*G16)</f>
        <v>#DIV/0!</v>
      </c>
      <c r="H21" s="105">
        <v>0</v>
      </c>
      <c r="I21" s="121" t="e">
        <f t="shared" si="0"/>
        <v>#DIV/0!</v>
      </c>
      <c r="J21" s="250"/>
      <c r="K21" s="105">
        <v>0</v>
      </c>
      <c r="L21" s="121">
        <f t="shared" si="3"/>
        <v>0</v>
      </c>
      <c r="M21" s="250"/>
    </row>
    <row r="22" ht="17.25" customHeight="1" spans="1:13">
      <c r="A22" s="248"/>
      <c r="B22" s="73"/>
      <c r="C22" s="245" t="s">
        <v>636</v>
      </c>
      <c r="D22" s="246"/>
      <c r="E22" s="247"/>
      <c r="F22" s="32" t="s">
        <v>99</v>
      </c>
      <c r="G22" s="121" t="e">
        <f>G43/(G29*G16)</f>
        <v>#DIV/0!</v>
      </c>
      <c r="H22" s="105">
        <v>0</v>
      </c>
      <c r="I22" s="121" t="e">
        <f t="shared" si="0"/>
        <v>#DIV/0!</v>
      </c>
      <c r="J22" s="250"/>
      <c r="K22" s="105">
        <v>0</v>
      </c>
      <c r="L22" s="121">
        <f t="shared" si="3"/>
        <v>0</v>
      </c>
      <c r="M22" s="250"/>
    </row>
    <row r="23" ht="17.25" customHeight="1" spans="1:13">
      <c r="A23" s="252" t="s">
        <v>101</v>
      </c>
      <c r="B23" s="73" t="s">
        <v>102</v>
      </c>
      <c r="C23" s="73"/>
      <c r="D23" s="73"/>
      <c r="E23" s="243"/>
      <c r="F23" s="32" t="s">
        <v>75</v>
      </c>
      <c r="G23" s="82">
        <v>0</v>
      </c>
      <c r="H23" s="82">
        <v>0</v>
      </c>
      <c r="I23" s="121">
        <f t="shared" si="0"/>
        <v>-1</v>
      </c>
      <c r="J23" s="250"/>
      <c r="K23" s="82">
        <v>0</v>
      </c>
      <c r="L23" s="101">
        <f t="shared" si="3"/>
        <v>0</v>
      </c>
      <c r="M23" s="86">
        <f>IF(H23=0,0,ROUND(K23/H23-1,2))</f>
        <v>0</v>
      </c>
    </row>
    <row r="24" ht="17.25" customHeight="1" spans="1:13">
      <c r="A24" s="253"/>
      <c r="B24" s="73" t="s">
        <v>103</v>
      </c>
      <c r="C24" s="73"/>
      <c r="D24" s="73"/>
      <c r="E24" s="243"/>
      <c r="F24" s="32" t="s">
        <v>99</v>
      </c>
      <c r="G24" s="121" t="e">
        <f>G11/G23</f>
        <v>#DIV/0!</v>
      </c>
      <c r="H24" s="86">
        <f>IF(H23=0,0,ROUND(H11/H23,4))</f>
        <v>0</v>
      </c>
      <c r="I24" s="121" t="e">
        <f t="shared" si="0"/>
        <v>#DIV/0!</v>
      </c>
      <c r="J24" s="250"/>
      <c r="K24" s="86">
        <f>IF(K23=0,0,ROUND(K11/K23,4))</f>
        <v>0</v>
      </c>
      <c r="L24" s="86">
        <f t="shared" si="3"/>
        <v>0</v>
      </c>
      <c r="M24" s="250"/>
    </row>
    <row r="25" ht="17.25" customHeight="1" spans="1:13">
      <c r="A25" s="253"/>
      <c r="B25" s="73" t="s">
        <v>640</v>
      </c>
      <c r="C25" s="73" t="s">
        <v>74</v>
      </c>
      <c r="D25" s="73"/>
      <c r="E25" s="153"/>
      <c r="F25" s="32" t="s">
        <v>75</v>
      </c>
      <c r="G25" s="101">
        <f>SUM(G26:G27)</f>
        <v>0</v>
      </c>
      <c r="H25" s="101">
        <f>SUM(H26:H27)</f>
        <v>0</v>
      </c>
      <c r="I25" s="121">
        <f t="shared" si="0"/>
        <v>-1</v>
      </c>
      <c r="J25" s="250"/>
      <c r="K25" s="101">
        <f>K26+K27</f>
        <v>0</v>
      </c>
      <c r="L25" s="101">
        <f t="shared" si="3"/>
        <v>0</v>
      </c>
      <c r="M25" s="86">
        <f t="shared" ref="M25:M45" si="4">IF(H25=0,0,ROUND(K25/H25-1,2))</f>
        <v>0</v>
      </c>
    </row>
    <row r="26" ht="17.25" customHeight="1" spans="1:13">
      <c r="A26" s="253"/>
      <c r="B26" s="73"/>
      <c r="C26" s="73" t="s">
        <v>633</v>
      </c>
      <c r="D26" s="73"/>
      <c r="E26" s="243"/>
      <c r="F26" s="32" t="s">
        <v>75</v>
      </c>
      <c r="G26" s="82">
        <v>0</v>
      </c>
      <c r="H26" s="82">
        <v>0</v>
      </c>
      <c r="I26" s="121">
        <f t="shared" si="0"/>
        <v>-1</v>
      </c>
      <c r="J26" s="250"/>
      <c r="K26" s="101">
        <f>K7*K12*12</f>
        <v>0</v>
      </c>
      <c r="L26" s="101">
        <f t="shared" si="3"/>
        <v>0</v>
      </c>
      <c r="M26" s="86">
        <f t="shared" si="4"/>
        <v>0</v>
      </c>
    </row>
    <row r="27" ht="17.25" customHeight="1" spans="1:13">
      <c r="A27" s="253"/>
      <c r="B27" s="73"/>
      <c r="C27" s="73" t="s">
        <v>634</v>
      </c>
      <c r="D27" s="73"/>
      <c r="E27" s="243"/>
      <c r="F27" s="32" t="s">
        <v>75</v>
      </c>
      <c r="G27" s="101">
        <f>SUM(G28:G29)</f>
        <v>0</v>
      </c>
      <c r="H27" s="101">
        <f>SUM(H28:H29)</f>
        <v>0</v>
      </c>
      <c r="I27" s="121">
        <f t="shared" si="0"/>
        <v>-1</v>
      </c>
      <c r="J27" s="250"/>
      <c r="K27" s="101">
        <f>SUM(K28:K29)</f>
        <v>0</v>
      </c>
      <c r="L27" s="101">
        <f t="shared" si="3"/>
        <v>0</v>
      </c>
      <c r="M27" s="86">
        <f t="shared" si="4"/>
        <v>0</v>
      </c>
    </row>
    <row r="28" ht="17.25" customHeight="1" spans="1:13">
      <c r="A28" s="253"/>
      <c r="B28" s="73"/>
      <c r="C28" s="245" t="s">
        <v>635</v>
      </c>
      <c r="D28" s="246"/>
      <c r="E28" s="247"/>
      <c r="F28" s="32" t="s">
        <v>75</v>
      </c>
      <c r="G28" s="82">
        <v>0</v>
      </c>
      <c r="H28" s="82">
        <v>0</v>
      </c>
      <c r="I28" s="121">
        <f t="shared" si="0"/>
        <v>-1</v>
      </c>
      <c r="J28" s="250"/>
      <c r="K28" s="101">
        <f>K9*K14*12</f>
        <v>0</v>
      </c>
      <c r="L28" s="101">
        <f t="shared" si="3"/>
        <v>0</v>
      </c>
      <c r="M28" s="86">
        <f t="shared" si="4"/>
        <v>0</v>
      </c>
    </row>
    <row r="29" ht="17.25" customHeight="1" spans="1:13">
      <c r="A29" s="254"/>
      <c r="B29" s="73"/>
      <c r="C29" s="245" t="s">
        <v>636</v>
      </c>
      <c r="D29" s="246"/>
      <c r="E29" s="247"/>
      <c r="F29" s="32" t="s">
        <v>75</v>
      </c>
      <c r="G29" s="82">
        <v>0</v>
      </c>
      <c r="H29" s="82">
        <v>0</v>
      </c>
      <c r="I29" s="121">
        <f t="shared" si="0"/>
        <v>-1</v>
      </c>
      <c r="J29" s="250"/>
      <c r="K29" s="101">
        <f>K10*K15*12</f>
        <v>0</v>
      </c>
      <c r="L29" s="101">
        <f t="shared" si="3"/>
        <v>0</v>
      </c>
      <c r="M29" s="86">
        <f t="shared" si="4"/>
        <v>0</v>
      </c>
    </row>
    <row r="30" ht="17.25" customHeight="1" spans="1:13">
      <c r="A30" s="252" t="s">
        <v>107</v>
      </c>
      <c r="B30" s="327" t="s">
        <v>641</v>
      </c>
      <c r="C30" s="328"/>
      <c r="D30" s="328"/>
      <c r="E30" s="329"/>
      <c r="F30" s="32" t="s">
        <v>75</v>
      </c>
      <c r="G30" s="101">
        <f>G31+SUM(G46:G49)</f>
        <v>0</v>
      </c>
      <c r="H30" s="101">
        <f>H31+H46+H47+H48+H49</f>
        <v>0</v>
      </c>
      <c r="I30" s="121">
        <f t="shared" si="0"/>
        <v>-1</v>
      </c>
      <c r="J30" s="250"/>
      <c r="K30" s="101">
        <f>K31+K46+K47+K48+K49</f>
        <v>0</v>
      </c>
      <c r="L30" s="101">
        <f t="shared" si="3"/>
        <v>0</v>
      </c>
      <c r="M30" s="86">
        <f t="shared" si="4"/>
        <v>0</v>
      </c>
    </row>
    <row r="31" ht="17.25" customHeight="1" spans="1:13">
      <c r="A31" s="253"/>
      <c r="B31" s="252" t="s">
        <v>109</v>
      </c>
      <c r="C31" s="245" t="s">
        <v>642</v>
      </c>
      <c r="D31" s="328"/>
      <c r="E31" s="330"/>
      <c r="F31" s="32" t="s">
        <v>75</v>
      </c>
      <c r="G31" s="101">
        <f>SUM(G32:G33)</f>
        <v>0</v>
      </c>
      <c r="H31" s="101">
        <f>SUM(H32:H33)</f>
        <v>0</v>
      </c>
      <c r="I31" s="121">
        <f t="shared" si="0"/>
        <v>-1</v>
      </c>
      <c r="J31" s="250"/>
      <c r="K31" s="101">
        <f>SUM(K32:K33)</f>
        <v>0</v>
      </c>
      <c r="L31" s="101">
        <f t="shared" si="3"/>
        <v>0</v>
      </c>
      <c r="M31" s="86">
        <f t="shared" si="4"/>
        <v>0</v>
      </c>
    </row>
    <row r="32" ht="17.25" customHeight="1" spans="1:13">
      <c r="A32" s="253"/>
      <c r="B32" s="253"/>
      <c r="C32" s="73" t="s">
        <v>104</v>
      </c>
      <c r="D32" s="249"/>
      <c r="E32" s="256"/>
      <c r="F32" s="32" t="s">
        <v>75</v>
      </c>
      <c r="G32" s="101">
        <f>G35+G38</f>
        <v>0</v>
      </c>
      <c r="H32" s="101">
        <f>H35+H38</f>
        <v>0</v>
      </c>
      <c r="I32" s="121">
        <f t="shared" si="0"/>
        <v>-1</v>
      </c>
      <c r="J32" s="250"/>
      <c r="K32" s="101">
        <f>K35+K38</f>
        <v>0</v>
      </c>
      <c r="L32" s="101">
        <f t="shared" si="3"/>
        <v>0</v>
      </c>
      <c r="M32" s="86">
        <f t="shared" si="4"/>
        <v>0</v>
      </c>
    </row>
    <row r="33" ht="17.25" customHeight="1" spans="1:13">
      <c r="A33" s="253"/>
      <c r="B33" s="253"/>
      <c r="C33" s="73" t="s">
        <v>105</v>
      </c>
      <c r="D33" s="249"/>
      <c r="E33" s="256"/>
      <c r="F33" s="32" t="s">
        <v>75</v>
      </c>
      <c r="G33" s="101">
        <f>G36+G39</f>
        <v>0</v>
      </c>
      <c r="H33" s="101">
        <f>H36+H39</f>
        <v>0</v>
      </c>
      <c r="I33" s="121">
        <f t="shared" si="0"/>
        <v>-1</v>
      </c>
      <c r="J33" s="250"/>
      <c r="K33" s="101">
        <f>K36+K39</f>
        <v>0</v>
      </c>
      <c r="L33" s="101">
        <f t="shared" si="3"/>
        <v>0</v>
      </c>
      <c r="M33" s="86">
        <f t="shared" si="4"/>
        <v>0</v>
      </c>
    </row>
    <row r="34" ht="17.25" customHeight="1" spans="1:13">
      <c r="A34" s="253"/>
      <c r="B34" s="253"/>
      <c r="C34" s="73" t="s">
        <v>633</v>
      </c>
      <c r="D34" s="73"/>
      <c r="E34" s="243"/>
      <c r="F34" s="32" t="s">
        <v>75</v>
      </c>
      <c r="G34" s="101">
        <f>SUM(G35:G36)</f>
        <v>0</v>
      </c>
      <c r="H34" s="101">
        <f>SUM(H35:H36)</f>
        <v>0</v>
      </c>
      <c r="I34" s="121">
        <f t="shared" si="0"/>
        <v>-1</v>
      </c>
      <c r="J34" s="250"/>
      <c r="K34" s="101">
        <f>K35+K36</f>
        <v>0</v>
      </c>
      <c r="L34" s="101">
        <f t="shared" si="3"/>
        <v>0</v>
      </c>
      <c r="M34" s="86">
        <f t="shared" si="4"/>
        <v>0</v>
      </c>
    </row>
    <row r="35" ht="17.25" customHeight="1" spans="1:13">
      <c r="A35" s="253"/>
      <c r="B35" s="253"/>
      <c r="C35" s="73" t="s">
        <v>104</v>
      </c>
      <c r="D35" s="249"/>
      <c r="E35" s="256"/>
      <c r="F35" s="32" t="s">
        <v>75</v>
      </c>
      <c r="G35" s="82">
        <v>0</v>
      </c>
      <c r="H35" s="101">
        <v>0</v>
      </c>
      <c r="I35" s="121">
        <f t="shared" si="0"/>
        <v>-1</v>
      </c>
      <c r="J35" s="250"/>
      <c r="K35" s="101">
        <v>0</v>
      </c>
      <c r="L35" s="101">
        <f t="shared" si="3"/>
        <v>0</v>
      </c>
      <c r="M35" s="86">
        <f t="shared" si="4"/>
        <v>0</v>
      </c>
    </row>
    <row r="36" ht="17.25" customHeight="1" spans="1:13">
      <c r="A36" s="253"/>
      <c r="B36" s="253"/>
      <c r="C36" s="73" t="s">
        <v>105</v>
      </c>
      <c r="D36" s="249"/>
      <c r="E36" s="256"/>
      <c r="F36" s="32" t="s">
        <v>75</v>
      </c>
      <c r="G36" s="82">
        <v>0</v>
      </c>
      <c r="H36" s="101">
        <v>0</v>
      </c>
      <c r="I36" s="121">
        <f t="shared" si="0"/>
        <v>-1</v>
      </c>
      <c r="J36" s="250"/>
      <c r="K36" s="101">
        <v>0</v>
      </c>
      <c r="L36" s="101">
        <f t="shared" si="3"/>
        <v>0</v>
      </c>
      <c r="M36" s="86">
        <f t="shared" si="4"/>
        <v>0</v>
      </c>
    </row>
    <row r="37" ht="17.25" customHeight="1" spans="1:13">
      <c r="A37" s="253"/>
      <c r="B37" s="253"/>
      <c r="C37" s="73" t="s">
        <v>634</v>
      </c>
      <c r="D37" s="73"/>
      <c r="E37" s="243"/>
      <c r="F37" s="32" t="s">
        <v>75</v>
      </c>
      <c r="G37" s="101">
        <f>SUM(G38:G39)</f>
        <v>0</v>
      </c>
      <c r="H37" s="101">
        <f>SUM(H38:H39)</f>
        <v>0</v>
      </c>
      <c r="I37" s="121">
        <f t="shared" si="0"/>
        <v>-1</v>
      </c>
      <c r="J37" s="250"/>
      <c r="K37" s="101">
        <f>K38+K39</f>
        <v>0</v>
      </c>
      <c r="L37" s="101">
        <f t="shared" si="3"/>
        <v>0</v>
      </c>
      <c r="M37" s="86">
        <f t="shared" si="4"/>
        <v>0</v>
      </c>
    </row>
    <row r="38" ht="17.25" customHeight="1" spans="1:13">
      <c r="A38" s="253"/>
      <c r="B38" s="253"/>
      <c r="C38" s="73" t="s">
        <v>104</v>
      </c>
      <c r="D38" s="249"/>
      <c r="E38" s="256"/>
      <c r="F38" s="32" t="s">
        <v>75</v>
      </c>
      <c r="G38" s="101">
        <f>G41+G44</f>
        <v>0</v>
      </c>
      <c r="H38" s="101">
        <f>H41+H44</f>
        <v>0</v>
      </c>
      <c r="I38" s="121">
        <f t="shared" si="0"/>
        <v>-1</v>
      </c>
      <c r="J38" s="250"/>
      <c r="K38" s="101">
        <f>K41+K44</f>
        <v>0</v>
      </c>
      <c r="L38" s="101">
        <f t="shared" si="3"/>
        <v>0</v>
      </c>
      <c r="M38" s="86">
        <f t="shared" si="4"/>
        <v>0</v>
      </c>
    </row>
    <row r="39" ht="17.25" customHeight="1" spans="1:13">
      <c r="A39" s="253"/>
      <c r="B39" s="253"/>
      <c r="C39" s="73" t="s">
        <v>105</v>
      </c>
      <c r="D39" s="249"/>
      <c r="E39" s="256"/>
      <c r="F39" s="32" t="s">
        <v>75</v>
      </c>
      <c r="G39" s="101">
        <f>G42+G45</f>
        <v>0</v>
      </c>
      <c r="H39" s="101">
        <f>H42+H45</f>
        <v>0</v>
      </c>
      <c r="I39" s="121">
        <f t="shared" si="0"/>
        <v>-1</v>
      </c>
      <c r="J39" s="250"/>
      <c r="K39" s="101">
        <f>K42+K45</f>
        <v>0</v>
      </c>
      <c r="L39" s="101">
        <f t="shared" si="3"/>
        <v>0</v>
      </c>
      <c r="M39" s="86">
        <f t="shared" si="4"/>
        <v>0</v>
      </c>
    </row>
    <row r="40" ht="17.25" customHeight="1" spans="1:13">
      <c r="A40" s="253"/>
      <c r="B40" s="253"/>
      <c r="C40" s="245" t="s">
        <v>643</v>
      </c>
      <c r="D40" s="246"/>
      <c r="E40" s="247"/>
      <c r="F40" s="32" t="s">
        <v>75</v>
      </c>
      <c r="G40" s="101">
        <f>SUM(G41:G42)</f>
        <v>0</v>
      </c>
      <c r="H40" s="101">
        <f>SUM(H41:H42)</f>
        <v>0</v>
      </c>
      <c r="I40" s="121">
        <f t="shared" si="0"/>
        <v>-1</v>
      </c>
      <c r="J40" s="250"/>
      <c r="K40" s="101">
        <f>K41+K42</f>
        <v>0</v>
      </c>
      <c r="L40" s="101">
        <f t="shared" si="3"/>
        <v>0</v>
      </c>
      <c r="M40" s="86">
        <f t="shared" si="4"/>
        <v>0</v>
      </c>
    </row>
    <row r="41" ht="17.25" customHeight="1" spans="1:13">
      <c r="A41" s="253"/>
      <c r="B41" s="253"/>
      <c r="C41" s="73" t="s">
        <v>104</v>
      </c>
      <c r="D41" s="249"/>
      <c r="E41" s="256"/>
      <c r="F41" s="32" t="s">
        <v>75</v>
      </c>
      <c r="G41" s="82">
        <v>0</v>
      </c>
      <c r="H41" s="101">
        <v>0</v>
      </c>
      <c r="I41" s="121">
        <f t="shared" si="0"/>
        <v>-1</v>
      </c>
      <c r="J41" s="250"/>
      <c r="K41" s="101">
        <v>0</v>
      </c>
      <c r="L41" s="101">
        <f t="shared" si="3"/>
        <v>0</v>
      </c>
      <c r="M41" s="86">
        <f t="shared" si="4"/>
        <v>0</v>
      </c>
    </row>
    <row r="42" ht="17.25" customHeight="1" spans="1:13">
      <c r="A42" s="253"/>
      <c r="B42" s="253"/>
      <c r="C42" s="73" t="s">
        <v>105</v>
      </c>
      <c r="D42" s="249"/>
      <c r="E42" s="256"/>
      <c r="F42" s="32" t="s">
        <v>75</v>
      </c>
      <c r="G42" s="82">
        <v>0</v>
      </c>
      <c r="H42" s="101">
        <v>0</v>
      </c>
      <c r="I42" s="121">
        <f>IF(G43=0,0,ROUND(H43/G43,4))-1</f>
        <v>-1</v>
      </c>
      <c r="J42" s="250"/>
      <c r="K42" s="101">
        <v>0</v>
      </c>
      <c r="L42" s="101">
        <f t="shared" si="3"/>
        <v>0</v>
      </c>
      <c r="M42" s="86">
        <f t="shared" si="4"/>
        <v>0</v>
      </c>
    </row>
    <row r="43" ht="17.25" customHeight="1" spans="1:13">
      <c r="A43" s="253"/>
      <c r="B43" s="253"/>
      <c r="C43" s="245" t="s">
        <v>644</v>
      </c>
      <c r="D43" s="246"/>
      <c r="E43" s="247"/>
      <c r="F43" s="32" t="s">
        <v>75</v>
      </c>
      <c r="G43" s="101">
        <f>SUM(G44:G45)</f>
        <v>0</v>
      </c>
      <c r="H43" s="101">
        <f>SUM(H44:H45)</f>
        <v>0</v>
      </c>
      <c r="I43" s="121">
        <f t="shared" ref="I43:I49" si="5">IF(G43=0,0,ROUND(H43/G43,4))-1</f>
        <v>-1</v>
      </c>
      <c r="J43" s="250"/>
      <c r="K43" s="101">
        <f>K44+K45</f>
        <v>0</v>
      </c>
      <c r="L43" s="101">
        <f t="shared" si="3"/>
        <v>0</v>
      </c>
      <c r="M43" s="86">
        <f t="shared" si="4"/>
        <v>0</v>
      </c>
    </row>
    <row r="44" ht="17.25" customHeight="1" spans="1:13">
      <c r="A44" s="253"/>
      <c r="B44" s="253"/>
      <c r="C44" s="73" t="s">
        <v>104</v>
      </c>
      <c r="D44" s="249"/>
      <c r="E44" s="256"/>
      <c r="F44" s="32" t="s">
        <v>75</v>
      </c>
      <c r="G44" s="82">
        <v>0</v>
      </c>
      <c r="H44" s="101">
        <v>0</v>
      </c>
      <c r="I44" s="121">
        <f t="shared" si="5"/>
        <v>-1</v>
      </c>
      <c r="J44" s="250"/>
      <c r="K44" s="101">
        <v>0</v>
      </c>
      <c r="L44" s="101">
        <f t="shared" si="3"/>
        <v>0</v>
      </c>
      <c r="M44" s="86">
        <f t="shared" si="4"/>
        <v>0</v>
      </c>
    </row>
    <row r="45" ht="17.25" customHeight="1" spans="1:13">
      <c r="A45" s="253"/>
      <c r="B45" s="254"/>
      <c r="C45" s="73" t="s">
        <v>105</v>
      </c>
      <c r="D45" s="249"/>
      <c r="E45" s="256"/>
      <c r="F45" s="32" t="s">
        <v>75</v>
      </c>
      <c r="G45" s="82">
        <v>0</v>
      </c>
      <c r="H45" s="101">
        <v>0</v>
      </c>
      <c r="I45" s="121">
        <f t="shared" si="5"/>
        <v>-1</v>
      </c>
      <c r="J45" s="250"/>
      <c r="K45" s="101">
        <v>0</v>
      </c>
      <c r="L45" s="101">
        <f t="shared" si="3"/>
        <v>0</v>
      </c>
      <c r="M45" s="86">
        <f t="shared" si="4"/>
        <v>0</v>
      </c>
    </row>
    <row r="46" ht="17.25" customHeight="1" spans="1:13">
      <c r="A46" s="253"/>
      <c r="B46" s="73" t="s">
        <v>110</v>
      </c>
      <c r="C46" s="259"/>
      <c r="D46" s="259"/>
      <c r="E46" s="243"/>
      <c r="F46" s="32" t="s">
        <v>75</v>
      </c>
      <c r="G46" s="82">
        <v>0</v>
      </c>
      <c r="H46" s="82">
        <v>0</v>
      </c>
      <c r="I46" s="121">
        <f t="shared" si="5"/>
        <v>-1</v>
      </c>
      <c r="J46" s="250"/>
      <c r="K46" s="82">
        <v>0</v>
      </c>
      <c r="L46" s="101">
        <f t="shared" si="3"/>
        <v>0</v>
      </c>
      <c r="M46" s="86">
        <f>IF(H46=0,0,ROUND(K46/H46,4))-1</f>
        <v>-1</v>
      </c>
    </row>
    <row r="47" ht="17.25" customHeight="1" spans="1:13">
      <c r="A47" s="253"/>
      <c r="B47" s="245" t="s">
        <v>111</v>
      </c>
      <c r="C47" s="331"/>
      <c r="D47" s="331"/>
      <c r="E47" s="332"/>
      <c r="F47" s="32" t="s">
        <v>75</v>
      </c>
      <c r="G47" s="82">
        <v>0</v>
      </c>
      <c r="H47" s="82">
        <v>0</v>
      </c>
      <c r="I47" s="121">
        <f t="shared" si="5"/>
        <v>-1</v>
      </c>
      <c r="J47" s="250"/>
      <c r="K47" s="82">
        <v>0</v>
      </c>
      <c r="L47" s="101">
        <f t="shared" si="3"/>
        <v>0</v>
      </c>
      <c r="M47" s="86">
        <f>IF(H47=0,0,ROUND(K47/H47,4))-1</f>
        <v>-1</v>
      </c>
    </row>
    <row r="48" ht="17.25" customHeight="1" spans="1:13">
      <c r="A48" s="253"/>
      <c r="B48" s="73" t="s">
        <v>112</v>
      </c>
      <c r="C48" s="259"/>
      <c r="D48" s="259"/>
      <c r="E48" s="243"/>
      <c r="F48" s="32" t="s">
        <v>75</v>
      </c>
      <c r="G48" s="82">
        <v>0</v>
      </c>
      <c r="H48" s="82">
        <v>0</v>
      </c>
      <c r="I48" s="121">
        <f t="shared" si="5"/>
        <v>-1</v>
      </c>
      <c r="J48" s="250"/>
      <c r="K48" s="82">
        <v>0</v>
      </c>
      <c r="L48" s="101">
        <f t="shared" si="3"/>
        <v>0</v>
      </c>
      <c r="M48" s="86">
        <f>IF(H48=0,0,ROUND(K48/H48,4))-1</f>
        <v>-1</v>
      </c>
    </row>
    <row r="49" ht="17.25" customHeight="1" spans="1:13">
      <c r="A49" s="254"/>
      <c r="B49" s="73" t="s">
        <v>113</v>
      </c>
      <c r="C49" s="259"/>
      <c r="D49" s="259"/>
      <c r="E49" s="243"/>
      <c r="F49" s="32" t="s">
        <v>75</v>
      </c>
      <c r="G49" s="82">
        <v>0</v>
      </c>
      <c r="H49" s="82">
        <v>0</v>
      </c>
      <c r="I49" s="121">
        <f t="shared" si="5"/>
        <v>-1</v>
      </c>
      <c r="J49" s="250"/>
      <c r="K49" s="82">
        <v>0</v>
      </c>
      <c r="L49" s="101">
        <f t="shared" si="3"/>
        <v>0</v>
      </c>
      <c r="M49" s="86">
        <f>IF(H49=0,0,ROUND(K49/H49,2))-1</f>
        <v>-1</v>
      </c>
    </row>
  </sheetData>
  <mergeCells count="66">
    <mergeCell ref="A1:M1"/>
    <mergeCell ref="A2:F2"/>
    <mergeCell ref="A3:B3"/>
    <mergeCell ref="C3:F3"/>
    <mergeCell ref="H3:J3"/>
    <mergeCell ref="L3:M3"/>
    <mergeCell ref="K4:M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B23:E23"/>
    <mergeCell ref="B24:E24"/>
    <mergeCell ref="C25:E25"/>
    <mergeCell ref="C26:E26"/>
    <mergeCell ref="C27:E27"/>
    <mergeCell ref="C28:E28"/>
    <mergeCell ref="C29:E29"/>
    <mergeCell ref="B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B46:E46"/>
    <mergeCell ref="B47:E47"/>
    <mergeCell ref="B48:E48"/>
    <mergeCell ref="B49:E49"/>
    <mergeCell ref="A6:A22"/>
    <mergeCell ref="A23:A29"/>
    <mergeCell ref="A30:A49"/>
    <mergeCell ref="B6:B10"/>
    <mergeCell ref="B11:B15"/>
    <mergeCell ref="B16:B18"/>
    <mergeCell ref="B19:B22"/>
    <mergeCell ref="B25:B29"/>
    <mergeCell ref="B31:B45"/>
    <mergeCell ref="F4:F5"/>
    <mergeCell ref="G4:G5"/>
    <mergeCell ref="H4:H5"/>
    <mergeCell ref="I4:I5"/>
    <mergeCell ref="J4:J5"/>
    <mergeCell ref="A4:E5"/>
  </mergeCells>
  <printOptions horizontalCentered="1"/>
  <pageMargins left="1.18110236220472" right="1.18110236220472" top="1.18110236220472" bottom="1.18110236220472" header="0.51181" footer="0.51181"/>
  <pageSetup paperSize="9" scale="54" orientation="landscape" errors="blank"/>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0"/>
  <sheetViews>
    <sheetView showGridLines="0" workbookViewId="0">
      <pane topLeftCell="H20" activePane="bottomRight" state="frozen"/>
      <selection activeCell="A1" sqref="A1:K1"/>
    </sheetView>
  </sheetViews>
  <sheetFormatPr defaultColWidth="8" defaultRowHeight="13.5"/>
  <cols>
    <col min="1" max="1" width="6.69166666666667" style="1"/>
    <col min="2" max="3" width="11.0083333333333" style="1"/>
    <col min="4" max="4" width="33.1833333333333" style="1"/>
    <col min="5" max="5" width="11.0083333333333" style="1"/>
    <col min="6" max="6" width="26.9083333333333" style="1"/>
    <col min="7" max="7" width="26.4916666666667" style="1"/>
    <col min="8" max="8" width="18.9583333333333" style="1"/>
    <col min="9" max="9" width="11.0083333333333" style="1"/>
    <col min="10" max="10" width="33.1833333333333" style="1"/>
    <col min="11" max="11" width="26.4916666666667" style="1"/>
    <col min="12" max="12" width="11.0083333333333" style="1"/>
  </cols>
  <sheetData>
    <row r="1" ht="36.75" customHeight="1" spans="1:12">
      <c r="A1" s="175" t="s">
        <v>645</v>
      </c>
      <c r="B1" s="287"/>
      <c r="C1" s="287"/>
      <c r="D1" s="287"/>
      <c r="E1" s="175"/>
      <c r="F1" s="140"/>
      <c r="G1" s="175"/>
      <c r="H1" s="140"/>
      <c r="I1" s="175"/>
      <c r="J1" s="175"/>
      <c r="K1" s="175"/>
      <c r="L1" s="175"/>
    </row>
    <row r="2" ht="14.25" hidden="1" customHeight="1" spans="1:12">
      <c r="A2" s="288"/>
      <c r="B2" s="288"/>
      <c r="C2" s="288"/>
      <c r="D2" s="289"/>
      <c r="E2" s="290"/>
      <c r="F2" s="140"/>
      <c r="G2" s="288"/>
      <c r="H2" s="140"/>
      <c r="I2" s="288"/>
      <c r="J2" s="288"/>
      <c r="K2" s="288"/>
      <c r="L2" s="288"/>
    </row>
    <row r="3" ht="18.75" customHeight="1" spans="1:12">
      <c r="A3" s="291" t="s">
        <v>40</v>
      </c>
      <c r="B3" s="291"/>
      <c r="C3" s="292" t="s">
        <v>41</v>
      </c>
      <c r="D3" s="293"/>
      <c r="E3" s="293"/>
      <c r="F3" s="202"/>
      <c r="G3" s="294" t="s">
        <v>2</v>
      </c>
      <c r="H3" s="202"/>
      <c r="I3" s="291"/>
      <c r="J3" s="291"/>
      <c r="K3" s="291" t="s">
        <v>81</v>
      </c>
      <c r="L3" s="291"/>
    </row>
    <row r="4" ht="29.25" customHeight="1" spans="1:12">
      <c r="A4" s="295" t="s">
        <v>82</v>
      </c>
      <c r="B4" s="295"/>
      <c r="C4" s="295"/>
      <c r="D4" s="296"/>
      <c r="E4" s="295" t="s">
        <v>44</v>
      </c>
      <c r="F4" s="295" t="s">
        <v>45</v>
      </c>
      <c r="G4" s="295" t="s">
        <v>5</v>
      </c>
      <c r="H4" s="295" t="s">
        <v>632</v>
      </c>
      <c r="I4" s="295" t="s">
        <v>460</v>
      </c>
      <c r="J4" s="295" t="s">
        <v>6</v>
      </c>
      <c r="K4" s="295"/>
      <c r="L4" s="295"/>
    </row>
    <row r="5" ht="29.25" customHeight="1" spans="1:12">
      <c r="A5" s="295"/>
      <c r="B5" s="295"/>
      <c r="C5" s="297"/>
      <c r="D5" s="298"/>
      <c r="E5" s="295"/>
      <c r="F5" s="295"/>
      <c r="G5" s="295"/>
      <c r="H5" s="295"/>
      <c r="I5" s="295"/>
      <c r="J5" s="295" t="s">
        <v>646</v>
      </c>
      <c r="K5" s="295" t="s">
        <v>92</v>
      </c>
      <c r="L5" s="295" t="s">
        <v>87</v>
      </c>
    </row>
    <row r="6" ht="18.75" customHeight="1" spans="1:12">
      <c r="A6" s="295" t="s">
        <v>93</v>
      </c>
      <c r="B6" s="295" t="s">
        <v>647</v>
      </c>
      <c r="C6" s="295" t="s">
        <v>108</v>
      </c>
      <c r="D6" s="299" t="s">
        <v>648</v>
      </c>
      <c r="E6" s="296" t="s">
        <v>57</v>
      </c>
      <c r="F6" s="300">
        <f>F10+F14</f>
        <v>0</v>
      </c>
      <c r="G6" s="300">
        <f>G10+G14</f>
        <v>0</v>
      </c>
      <c r="H6" s="301">
        <f>IF(F6=0,0,ROUND(G6/F6-1,4))</f>
        <v>0</v>
      </c>
      <c r="I6" s="320"/>
      <c r="J6" s="300">
        <f>J10+J14</f>
        <v>0</v>
      </c>
      <c r="K6" s="300">
        <f t="shared" ref="K6:K60" si="0">J6-G6</f>
        <v>0</v>
      </c>
      <c r="L6" s="321">
        <f t="shared" ref="L6:L60" si="1">IF(G6=0,0,ROUND(J6/G6-1,2))</f>
        <v>0</v>
      </c>
    </row>
    <row r="7" ht="18.75" customHeight="1" spans="1:12">
      <c r="A7" s="295"/>
      <c r="B7" s="295"/>
      <c r="C7" s="295"/>
      <c r="D7" s="302" t="s">
        <v>126</v>
      </c>
      <c r="E7" s="296" t="s">
        <v>57</v>
      </c>
      <c r="F7" s="300">
        <f>F11+F15</f>
        <v>0</v>
      </c>
      <c r="G7" s="300">
        <f>G11+G15</f>
        <v>0</v>
      </c>
      <c r="H7" s="301">
        <f t="shared" ref="H7:H60" si="2">ROUND(IF(F7=0,0,G7/F7-1),4)</f>
        <v>0</v>
      </c>
      <c r="I7" s="320"/>
      <c r="J7" s="300">
        <f>J11+J15</f>
        <v>0</v>
      </c>
      <c r="K7" s="300">
        <f t="shared" si="0"/>
        <v>0</v>
      </c>
      <c r="L7" s="321">
        <f t="shared" si="1"/>
        <v>0</v>
      </c>
    </row>
    <row r="8" ht="18.75" customHeight="1" spans="1:12">
      <c r="A8" s="295"/>
      <c r="B8" s="295"/>
      <c r="C8" s="295"/>
      <c r="D8" s="302" t="s">
        <v>127</v>
      </c>
      <c r="E8" s="296" t="s">
        <v>57</v>
      </c>
      <c r="F8" s="300">
        <f>F12+F16</f>
        <v>0</v>
      </c>
      <c r="G8" s="300">
        <f>G12+G16</f>
        <v>0</v>
      </c>
      <c r="H8" s="301">
        <f t="shared" si="2"/>
        <v>0</v>
      </c>
      <c r="I8" s="320"/>
      <c r="J8" s="300">
        <f>J12+J16</f>
        <v>0</v>
      </c>
      <c r="K8" s="300">
        <f t="shared" si="0"/>
        <v>0</v>
      </c>
      <c r="L8" s="321">
        <f t="shared" si="1"/>
        <v>0</v>
      </c>
    </row>
    <row r="9" ht="18.75" customHeight="1" spans="1:12">
      <c r="A9" s="295"/>
      <c r="B9" s="295"/>
      <c r="C9" s="295"/>
      <c r="D9" s="302" t="s">
        <v>128</v>
      </c>
      <c r="E9" s="296" t="s">
        <v>57</v>
      </c>
      <c r="F9" s="300">
        <f>F13+F17</f>
        <v>0</v>
      </c>
      <c r="G9" s="300">
        <f>G13+G17</f>
        <v>0</v>
      </c>
      <c r="H9" s="301">
        <f t="shared" si="2"/>
        <v>0</v>
      </c>
      <c r="I9" s="320"/>
      <c r="J9" s="300">
        <f>J13+J17</f>
        <v>0</v>
      </c>
      <c r="K9" s="300">
        <f t="shared" si="0"/>
        <v>0</v>
      </c>
      <c r="L9" s="321">
        <f t="shared" si="1"/>
        <v>0</v>
      </c>
    </row>
    <row r="10" ht="18.75" customHeight="1" spans="1:12">
      <c r="A10" s="295"/>
      <c r="B10" s="295"/>
      <c r="C10" s="295" t="s">
        <v>649</v>
      </c>
      <c r="D10" s="299" t="s">
        <v>650</v>
      </c>
      <c r="E10" s="296" t="s">
        <v>57</v>
      </c>
      <c r="F10" s="300">
        <f>F11-F12+F13</f>
        <v>0</v>
      </c>
      <c r="G10" s="300">
        <f>G11-G12+G13</f>
        <v>0</v>
      </c>
      <c r="H10" s="301">
        <f t="shared" si="2"/>
        <v>0</v>
      </c>
      <c r="I10" s="320"/>
      <c r="J10" s="300">
        <f>J11-J12+J13</f>
        <v>0</v>
      </c>
      <c r="K10" s="300">
        <f t="shared" si="0"/>
        <v>0</v>
      </c>
      <c r="L10" s="321">
        <f t="shared" si="1"/>
        <v>0</v>
      </c>
    </row>
    <row r="11" ht="18.75" customHeight="1" spans="1:12">
      <c r="A11" s="295"/>
      <c r="B11" s="295"/>
      <c r="C11" s="295"/>
      <c r="D11" s="302" t="s">
        <v>126</v>
      </c>
      <c r="E11" s="296" t="s">
        <v>57</v>
      </c>
      <c r="F11" s="303">
        <v>0</v>
      </c>
      <c r="G11" s="303">
        <v>0</v>
      </c>
      <c r="H11" s="301">
        <f t="shared" si="2"/>
        <v>0</v>
      </c>
      <c r="I11" s="320"/>
      <c r="J11" s="303">
        <v>0</v>
      </c>
      <c r="K11" s="300">
        <f t="shared" si="0"/>
        <v>0</v>
      </c>
      <c r="L11" s="321">
        <f t="shared" si="1"/>
        <v>0</v>
      </c>
    </row>
    <row r="12" ht="18.75" customHeight="1" spans="1:12">
      <c r="A12" s="295"/>
      <c r="B12" s="295"/>
      <c r="C12" s="295"/>
      <c r="D12" s="302" t="s">
        <v>157</v>
      </c>
      <c r="E12" s="296" t="s">
        <v>57</v>
      </c>
      <c r="F12" s="303">
        <v>0</v>
      </c>
      <c r="G12" s="303">
        <v>0</v>
      </c>
      <c r="H12" s="301">
        <f t="shared" si="2"/>
        <v>0</v>
      </c>
      <c r="I12" s="322">
        <v>0</v>
      </c>
      <c r="J12" s="300">
        <f>G12*(1+I12)</f>
        <v>0</v>
      </c>
      <c r="K12" s="300">
        <f t="shared" si="0"/>
        <v>0</v>
      </c>
      <c r="L12" s="321">
        <f t="shared" si="1"/>
        <v>0</v>
      </c>
    </row>
    <row r="13" ht="18.75" customHeight="1" spans="1:12">
      <c r="A13" s="295"/>
      <c r="B13" s="295"/>
      <c r="C13" s="295"/>
      <c r="D13" s="302" t="s">
        <v>128</v>
      </c>
      <c r="E13" s="296" t="s">
        <v>57</v>
      </c>
      <c r="F13" s="303">
        <v>0</v>
      </c>
      <c r="G13" s="303">
        <v>0</v>
      </c>
      <c r="H13" s="301">
        <f t="shared" si="2"/>
        <v>0</v>
      </c>
      <c r="I13" s="322">
        <v>0</v>
      </c>
      <c r="J13" s="300">
        <f>G13*(1+I13)</f>
        <v>0</v>
      </c>
      <c r="K13" s="300">
        <f t="shared" si="0"/>
        <v>0</v>
      </c>
      <c r="L13" s="321">
        <f t="shared" si="1"/>
        <v>0</v>
      </c>
    </row>
    <row r="14" ht="18.75" customHeight="1" spans="1:12">
      <c r="A14" s="295"/>
      <c r="B14" s="295"/>
      <c r="C14" s="295"/>
      <c r="D14" s="299" t="s">
        <v>651</v>
      </c>
      <c r="E14" s="296" t="s">
        <v>57</v>
      </c>
      <c r="F14" s="300">
        <f>F15-F16+F17</f>
        <v>0</v>
      </c>
      <c r="G14" s="300">
        <f>G15-G16+G17</f>
        <v>0</v>
      </c>
      <c r="H14" s="301">
        <f t="shared" si="2"/>
        <v>0</v>
      </c>
      <c r="I14" s="320"/>
      <c r="J14" s="300">
        <f>J15-J16+J17</f>
        <v>0</v>
      </c>
      <c r="K14" s="300">
        <f t="shared" si="0"/>
        <v>0</v>
      </c>
      <c r="L14" s="321">
        <f t="shared" si="1"/>
        <v>0</v>
      </c>
    </row>
    <row r="15" ht="18.75" customHeight="1" spans="1:12">
      <c r="A15" s="295"/>
      <c r="B15" s="295"/>
      <c r="C15" s="295"/>
      <c r="D15" s="302" t="s">
        <v>126</v>
      </c>
      <c r="E15" s="296" t="s">
        <v>57</v>
      </c>
      <c r="F15" s="300">
        <f>F19+F23</f>
        <v>0</v>
      </c>
      <c r="G15" s="300">
        <f>G19+G23</f>
        <v>0</v>
      </c>
      <c r="H15" s="301">
        <f t="shared" si="2"/>
        <v>0</v>
      </c>
      <c r="I15" s="320"/>
      <c r="J15" s="300">
        <f>J19+J23</f>
        <v>0</v>
      </c>
      <c r="K15" s="300">
        <f t="shared" si="0"/>
        <v>0</v>
      </c>
      <c r="L15" s="321">
        <f t="shared" si="1"/>
        <v>0</v>
      </c>
    </row>
    <row r="16" ht="18.75" customHeight="1" spans="1:12">
      <c r="A16" s="295"/>
      <c r="B16" s="295"/>
      <c r="C16" s="295"/>
      <c r="D16" s="302" t="s">
        <v>127</v>
      </c>
      <c r="E16" s="296" t="s">
        <v>57</v>
      </c>
      <c r="F16" s="300">
        <f>F20+F24</f>
        <v>0</v>
      </c>
      <c r="G16" s="300">
        <f>G20+G24</f>
        <v>0</v>
      </c>
      <c r="H16" s="301">
        <f t="shared" si="2"/>
        <v>0</v>
      </c>
      <c r="I16" s="320"/>
      <c r="J16" s="300">
        <f>J20+J24</f>
        <v>0</v>
      </c>
      <c r="K16" s="300">
        <f t="shared" si="0"/>
        <v>0</v>
      </c>
      <c r="L16" s="321">
        <f t="shared" si="1"/>
        <v>0</v>
      </c>
    </row>
    <row r="17" ht="18.75" customHeight="1" spans="1:12">
      <c r="A17" s="295"/>
      <c r="B17" s="295"/>
      <c r="C17" s="295"/>
      <c r="D17" s="302" t="s">
        <v>128</v>
      </c>
      <c r="E17" s="296" t="s">
        <v>57</v>
      </c>
      <c r="F17" s="300">
        <f>F21+F25</f>
        <v>0</v>
      </c>
      <c r="G17" s="300">
        <f>G21+G25</f>
        <v>0</v>
      </c>
      <c r="H17" s="301">
        <f t="shared" si="2"/>
        <v>0</v>
      </c>
      <c r="I17" s="320"/>
      <c r="J17" s="300">
        <f>ROUND(G21*(1+I21),0)+ROUND(G25*(1+I25),0)</f>
        <v>0</v>
      </c>
      <c r="K17" s="300">
        <f t="shared" si="0"/>
        <v>0</v>
      </c>
      <c r="L17" s="321">
        <f t="shared" si="1"/>
        <v>0</v>
      </c>
    </row>
    <row r="18" ht="18.75" customHeight="1" spans="1:12">
      <c r="A18" s="295"/>
      <c r="B18" s="295"/>
      <c r="C18" s="295"/>
      <c r="D18" s="302" t="s">
        <v>652</v>
      </c>
      <c r="E18" s="296" t="s">
        <v>57</v>
      </c>
      <c r="F18" s="300">
        <f>F19-F20+F21</f>
        <v>0</v>
      </c>
      <c r="G18" s="300">
        <f>G19-G20+G21</f>
        <v>0</v>
      </c>
      <c r="H18" s="301">
        <f t="shared" si="2"/>
        <v>0</v>
      </c>
      <c r="I18" s="320"/>
      <c r="J18" s="300">
        <f>J19-J20+J21</f>
        <v>0</v>
      </c>
      <c r="K18" s="300">
        <f t="shared" si="0"/>
        <v>0</v>
      </c>
      <c r="L18" s="321">
        <f t="shared" si="1"/>
        <v>0</v>
      </c>
    </row>
    <row r="19" ht="18.75" customHeight="1" spans="1:12">
      <c r="A19" s="295"/>
      <c r="B19" s="295"/>
      <c r="C19" s="295"/>
      <c r="D19" s="302" t="s">
        <v>126</v>
      </c>
      <c r="E19" s="296" t="s">
        <v>57</v>
      </c>
      <c r="F19" s="303">
        <v>0</v>
      </c>
      <c r="G19" s="303">
        <v>0</v>
      </c>
      <c r="H19" s="301">
        <f t="shared" si="2"/>
        <v>0</v>
      </c>
      <c r="I19" s="320"/>
      <c r="J19" s="303">
        <v>0</v>
      </c>
      <c r="K19" s="300">
        <f t="shared" si="0"/>
        <v>0</v>
      </c>
      <c r="L19" s="321">
        <f t="shared" si="1"/>
        <v>0</v>
      </c>
    </row>
    <row r="20" ht="18.75" customHeight="1" spans="1:12">
      <c r="A20" s="295"/>
      <c r="B20" s="295"/>
      <c r="C20" s="295"/>
      <c r="D20" s="302" t="s">
        <v>127</v>
      </c>
      <c r="E20" s="296" t="s">
        <v>57</v>
      </c>
      <c r="F20" s="303">
        <v>0</v>
      </c>
      <c r="G20" s="303">
        <v>0</v>
      </c>
      <c r="H20" s="301">
        <f t="shared" si="2"/>
        <v>0</v>
      </c>
      <c r="I20" s="322">
        <v>0</v>
      </c>
      <c r="J20" s="300">
        <f>G20*(1+I20)</f>
        <v>0</v>
      </c>
      <c r="K20" s="300">
        <f t="shared" si="0"/>
        <v>0</v>
      </c>
      <c r="L20" s="321">
        <f t="shared" si="1"/>
        <v>0</v>
      </c>
    </row>
    <row r="21" ht="18.75" customHeight="1" spans="1:12">
      <c r="A21" s="295"/>
      <c r="B21" s="295"/>
      <c r="C21" s="295"/>
      <c r="D21" s="302" t="s">
        <v>128</v>
      </c>
      <c r="E21" s="296" t="s">
        <v>57</v>
      </c>
      <c r="F21" s="303">
        <v>0</v>
      </c>
      <c r="G21" s="303">
        <v>0</v>
      </c>
      <c r="H21" s="301">
        <f t="shared" si="2"/>
        <v>0</v>
      </c>
      <c r="I21" s="322">
        <v>0</v>
      </c>
      <c r="J21" s="300">
        <f>G21*(1+I21)</f>
        <v>0</v>
      </c>
      <c r="K21" s="300">
        <f t="shared" si="0"/>
        <v>0</v>
      </c>
      <c r="L21" s="321">
        <f t="shared" si="1"/>
        <v>0</v>
      </c>
    </row>
    <row r="22" ht="18.75" customHeight="1" spans="1:12">
      <c r="A22" s="295"/>
      <c r="B22" s="295"/>
      <c r="C22" s="295"/>
      <c r="D22" s="302" t="s">
        <v>653</v>
      </c>
      <c r="E22" s="296" t="s">
        <v>57</v>
      </c>
      <c r="F22" s="300">
        <f>F23-F24+F25</f>
        <v>0</v>
      </c>
      <c r="G22" s="300">
        <f>G23-G24+G25</f>
        <v>0</v>
      </c>
      <c r="H22" s="301">
        <f t="shared" si="2"/>
        <v>0</v>
      </c>
      <c r="I22" s="320"/>
      <c r="J22" s="300">
        <f>J23-J24+J25</f>
        <v>0</v>
      </c>
      <c r="K22" s="300">
        <f t="shared" si="0"/>
        <v>0</v>
      </c>
      <c r="L22" s="321">
        <f t="shared" si="1"/>
        <v>0</v>
      </c>
    </row>
    <row r="23" ht="18.75" customHeight="1" spans="1:12">
      <c r="A23" s="295"/>
      <c r="B23" s="295"/>
      <c r="C23" s="295"/>
      <c r="D23" s="302" t="s">
        <v>126</v>
      </c>
      <c r="E23" s="296" t="s">
        <v>57</v>
      </c>
      <c r="F23" s="303">
        <v>0</v>
      </c>
      <c r="G23" s="300">
        <v>0</v>
      </c>
      <c r="H23" s="301">
        <f t="shared" si="2"/>
        <v>0</v>
      </c>
      <c r="I23" s="320"/>
      <c r="J23" s="303">
        <v>0</v>
      </c>
      <c r="K23" s="300">
        <f t="shared" si="0"/>
        <v>0</v>
      </c>
      <c r="L23" s="321">
        <f t="shared" si="1"/>
        <v>0</v>
      </c>
    </row>
    <row r="24" ht="18.75" customHeight="1" spans="1:12">
      <c r="A24" s="295"/>
      <c r="B24" s="295"/>
      <c r="C24" s="295"/>
      <c r="D24" s="302" t="s">
        <v>127</v>
      </c>
      <c r="E24" s="296" t="s">
        <v>57</v>
      </c>
      <c r="F24" s="303">
        <v>0</v>
      </c>
      <c r="G24" s="303">
        <v>0</v>
      </c>
      <c r="H24" s="301">
        <f t="shared" si="2"/>
        <v>0</v>
      </c>
      <c r="I24" s="322">
        <v>0</v>
      </c>
      <c r="J24" s="300">
        <f>G24*(1+I24)</f>
        <v>0</v>
      </c>
      <c r="K24" s="300">
        <f t="shared" si="0"/>
        <v>0</v>
      </c>
      <c r="L24" s="321">
        <f t="shared" si="1"/>
        <v>0</v>
      </c>
    </row>
    <row r="25" ht="18.75" customHeight="1" spans="1:12">
      <c r="A25" s="295"/>
      <c r="B25" s="295"/>
      <c r="C25" s="295"/>
      <c r="D25" s="302" t="s">
        <v>128</v>
      </c>
      <c r="E25" s="296" t="s">
        <v>57</v>
      </c>
      <c r="F25" s="303">
        <v>0</v>
      </c>
      <c r="G25" s="303">
        <v>0</v>
      </c>
      <c r="H25" s="301">
        <f t="shared" si="2"/>
        <v>0</v>
      </c>
      <c r="I25" s="322">
        <v>0</v>
      </c>
      <c r="J25" s="300">
        <f>G25*(1+I25)</f>
        <v>0</v>
      </c>
      <c r="K25" s="300">
        <f t="shared" si="0"/>
        <v>0</v>
      </c>
      <c r="L25" s="321">
        <f t="shared" si="1"/>
        <v>0</v>
      </c>
    </row>
    <row r="26" ht="18.75" customHeight="1" spans="1:12">
      <c r="A26" s="295"/>
      <c r="B26" s="295" t="s">
        <v>159</v>
      </c>
      <c r="C26" s="295" t="s">
        <v>123</v>
      </c>
      <c r="D26" s="299" t="s">
        <v>648</v>
      </c>
      <c r="E26" s="295" t="s">
        <v>75</v>
      </c>
      <c r="F26" s="304">
        <f>IF(F7-F8/2+F9/2=0,0,ROUND(F51/(F7-F8/2+F9/2)/12,2))</f>
        <v>0</v>
      </c>
      <c r="G26" s="304">
        <f>IF(G7-G8/2+G9/2=0,0,ROUND(G51/(G7-G8/2+G9/2)/12,2))</f>
        <v>0</v>
      </c>
      <c r="H26" s="301">
        <f t="shared" si="2"/>
        <v>0</v>
      </c>
      <c r="I26" s="320"/>
      <c r="J26" s="304">
        <f>IF((J7-J8/2+J9/2)/12=0,0,ROUND(J51/(J7-J8/2+J9/2)/12,2))</f>
        <v>0</v>
      </c>
      <c r="K26" s="304">
        <f t="shared" si="0"/>
        <v>0</v>
      </c>
      <c r="L26" s="321">
        <f t="shared" si="1"/>
        <v>0</v>
      </c>
    </row>
    <row r="27" ht="18.75" customHeight="1" spans="1:12">
      <c r="A27" s="295"/>
      <c r="B27" s="295"/>
      <c r="C27" s="295"/>
      <c r="D27" s="302" t="s">
        <v>126</v>
      </c>
      <c r="E27" s="295" t="s">
        <v>75</v>
      </c>
      <c r="F27" s="304">
        <f>IF(F7=0,0,ROUND((F11*F31+F15*F35)/F7,2))</f>
        <v>0</v>
      </c>
      <c r="G27" s="304">
        <f>IF(G7=0,0,ROUND((G11*G31+G15*G35)/G7,2))</f>
        <v>0</v>
      </c>
      <c r="H27" s="301">
        <f t="shared" si="2"/>
        <v>0</v>
      </c>
      <c r="I27" s="320"/>
      <c r="J27" s="304">
        <f>G26</f>
        <v>0</v>
      </c>
      <c r="K27" s="304">
        <f t="shared" si="0"/>
        <v>0</v>
      </c>
      <c r="L27" s="321">
        <f t="shared" si="1"/>
        <v>0</v>
      </c>
    </row>
    <row r="28" ht="18.75" customHeight="1" spans="1:12">
      <c r="A28" s="295"/>
      <c r="B28" s="295"/>
      <c r="C28" s="295"/>
      <c r="D28" s="302" t="s">
        <v>160</v>
      </c>
      <c r="E28" s="295" t="s">
        <v>75</v>
      </c>
      <c r="F28" s="304">
        <f>IF(F7=0,0,ROUND((F11*F32+F19*F40+F23*F44)/F7,2))</f>
        <v>0</v>
      </c>
      <c r="G28" s="304">
        <f>IF(G7=0,0,ROUND((G11*G32+G19*G40+G23*G44)/G7,2))</f>
        <v>0</v>
      </c>
      <c r="H28" s="301">
        <f t="shared" si="2"/>
        <v>0</v>
      </c>
      <c r="I28" s="320"/>
      <c r="J28" s="304">
        <f>IF(J7=0,0,ROUND((J11*J32+J19*J40+J23*J44)/J7,2))</f>
        <v>0</v>
      </c>
      <c r="K28" s="304">
        <f t="shared" si="0"/>
        <v>0</v>
      </c>
      <c r="L28" s="321">
        <f t="shared" si="1"/>
        <v>0</v>
      </c>
    </row>
    <row r="29" ht="18.75" customHeight="1" spans="1:12">
      <c r="A29" s="295"/>
      <c r="B29" s="295"/>
      <c r="C29" s="295"/>
      <c r="D29" s="302" t="s">
        <v>161</v>
      </c>
      <c r="E29" s="295" t="s">
        <v>75</v>
      </c>
      <c r="F29" s="304">
        <f>IF(F9=0,0,ROUND((F13*F33+F17*F37)/F9,2))</f>
        <v>0</v>
      </c>
      <c r="G29" s="304">
        <f>IF(G9=0,0,ROUND((G13*G33+G17*G37)/G9,2))</f>
        <v>0</v>
      </c>
      <c r="H29" s="301">
        <f t="shared" si="2"/>
        <v>0</v>
      </c>
      <c r="I29" s="320"/>
      <c r="J29" s="304">
        <f>IF(J9=0,0,ROUND((J13*J33+J17*J37)/J9,2))</f>
        <v>0</v>
      </c>
      <c r="K29" s="304">
        <f t="shared" si="0"/>
        <v>0</v>
      </c>
      <c r="L29" s="321">
        <f t="shared" si="1"/>
        <v>0</v>
      </c>
    </row>
    <row r="30" ht="18.75" customHeight="1" spans="1:12">
      <c r="A30" s="295"/>
      <c r="B30" s="295"/>
      <c r="C30" s="295"/>
      <c r="D30" s="299" t="s">
        <v>650</v>
      </c>
      <c r="E30" s="295" t="s">
        <v>75</v>
      </c>
      <c r="F30" s="304">
        <f>IF(F11-F12/2+F13/2=0,0,ROUND(((F11-F12/2)*(F31+F32)+F13/2*F33)/(F11-F12/2+F13/2),2))</f>
        <v>0</v>
      </c>
      <c r="G30" s="304">
        <f>IF(G11-G12/2+G13/2=0,0,ROUND(((G11-G12/2)*(G31+G32)+G13/2*G33)/(G11-G12/2+G13/2),2))</f>
        <v>0</v>
      </c>
      <c r="H30" s="301">
        <f t="shared" si="2"/>
        <v>0</v>
      </c>
      <c r="I30" s="320"/>
      <c r="J30" s="304">
        <f>IF(J11-J12/2+J13/2=0,0,ROUND(((J11-J12/2)*(J31+J32)+J13/2*J33)/(J11-J12/2+J13/2),2))</f>
        <v>0</v>
      </c>
      <c r="K30" s="304">
        <f t="shared" si="0"/>
        <v>0</v>
      </c>
      <c r="L30" s="321">
        <f t="shared" si="1"/>
        <v>0</v>
      </c>
    </row>
    <row r="31" ht="18.75" customHeight="1" spans="1:12">
      <c r="A31" s="295"/>
      <c r="B31" s="295"/>
      <c r="C31" s="295"/>
      <c r="D31" s="302" t="s">
        <v>126</v>
      </c>
      <c r="E31" s="295" t="s">
        <v>75</v>
      </c>
      <c r="F31" s="305">
        <v>0</v>
      </c>
      <c r="G31" s="304">
        <f>F30</f>
        <v>0</v>
      </c>
      <c r="H31" s="301">
        <f t="shared" si="2"/>
        <v>0</v>
      </c>
      <c r="I31" s="320"/>
      <c r="J31" s="304">
        <f>G30</f>
        <v>0</v>
      </c>
      <c r="K31" s="304">
        <f t="shared" si="0"/>
        <v>0</v>
      </c>
      <c r="L31" s="321">
        <f t="shared" si="1"/>
        <v>0</v>
      </c>
    </row>
    <row r="32" ht="18.75" customHeight="1" spans="1:12">
      <c r="A32" s="295"/>
      <c r="B32" s="295"/>
      <c r="C32" s="295"/>
      <c r="D32" s="302" t="s">
        <v>160</v>
      </c>
      <c r="E32" s="295" t="s">
        <v>75</v>
      </c>
      <c r="F32" s="305">
        <v>0</v>
      </c>
      <c r="G32" s="305">
        <v>0</v>
      </c>
      <c r="H32" s="301">
        <f t="shared" si="2"/>
        <v>0</v>
      </c>
      <c r="I32" s="322">
        <v>0</v>
      </c>
      <c r="J32" s="304">
        <f>G32*(1+I32)</f>
        <v>0</v>
      </c>
      <c r="K32" s="304">
        <f t="shared" si="0"/>
        <v>0</v>
      </c>
      <c r="L32" s="321">
        <f t="shared" si="1"/>
        <v>0</v>
      </c>
    </row>
    <row r="33" ht="18.75" customHeight="1" spans="1:12">
      <c r="A33" s="295"/>
      <c r="B33" s="295"/>
      <c r="C33" s="295"/>
      <c r="D33" s="302" t="s">
        <v>161</v>
      </c>
      <c r="E33" s="295" t="s">
        <v>75</v>
      </c>
      <c r="F33" s="305">
        <v>0</v>
      </c>
      <c r="G33" s="305">
        <v>0</v>
      </c>
      <c r="H33" s="301">
        <f t="shared" si="2"/>
        <v>0</v>
      </c>
      <c r="I33" s="322">
        <v>0</v>
      </c>
      <c r="J33" s="304">
        <f>G33*(1+I33)</f>
        <v>0</v>
      </c>
      <c r="K33" s="304">
        <f t="shared" si="0"/>
        <v>0</v>
      </c>
      <c r="L33" s="321">
        <f t="shared" si="1"/>
        <v>0</v>
      </c>
    </row>
    <row r="34" ht="18.75" customHeight="1" spans="1:12">
      <c r="A34" s="295"/>
      <c r="B34" s="295"/>
      <c r="C34" s="295"/>
      <c r="D34" s="299" t="s">
        <v>651</v>
      </c>
      <c r="E34" s="295" t="s">
        <v>75</v>
      </c>
      <c r="F34" s="304">
        <f>IF(F15-F16/2+F17/2=0,0,ROUND(((F15-F16/2)*(F35+F36)+F17/2*F37)/(F15-F16/2+F17/2),2))</f>
        <v>0</v>
      </c>
      <c r="G34" s="304">
        <f>IF(G15-G16/2+G17/2=0,0,ROUND(((G15-G16/2)*(G35+G36)+G17/2*G37)/(G15-G16/2+G17/2),2))</f>
        <v>0</v>
      </c>
      <c r="H34" s="301">
        <f t="shared" si="2"/>
        <v>0</v>
      </c>
      <c r="I34" s="320"/>
      <c r="J34" s="304">
        <f>IF(J15-J16/2+J17/2=0,0,ROUND(((J15-J16/2)*(J35+J36)+J17/2*J37)/(J15-J16/2+J17/2),2))</f>
        <v>0</v>
      </c>
      <c r="K34" s="304">
        <f t="shared" si="0"/>
        <v>0</v>
      </c>
      <c r="L34" s="321">
        <f t="shared" si="1"/>
        <v>0</v>
      </c>
    </row>
    <row r="35" ht="18.75" customHeight="1" spans="1:12">
      <c r="A35" s="295"/>
      <c r="B35" s="295"/>
      <c r="C35" s="295"/>
      <c r="D35" s="302" t="s">
        <v>126</v>
      </c>
      <c r="E35" s="295" t="s">
        <v>75</v>
      </c>
      <c r="F35" s="304" t="e">
        <f>(F39*F19+F43*F23)/(F19+F23)</f>
        <v>#DIV/0!</v>
      </c>
      <c r="G35" s="304">
        <f>IF(G15=0,0,ROUND((G39*G19+G23*G43)/G15,2))</f>
        <v>0</v>
      </c>
      <c r="H35" s="301" t="e">
        <f t="shared" si="2"/>
        <v>#DIV/0!</v>
      </c>
      <c r="I35" s="320"/>
      <c r="J35" s="304">
        <f>G34</f>
        <v>0</v>
      </c>
      <c r="K35" s="304">
        <f t="shared" si="0"/>
        <v>0</v>
      </c>
      <c r="L35" s="321">
        <f t="shared" si="1"/>
        <v>0</v>
      </c>
    </row>
    <row r="36" ht="18.75" customHeight="1" spans="1:12">
      <c r="A36" s="295"/>
      <c r="B36" s="295"/>
      <c r="C36" s="295"/>
      <c r="D36" s="302" t="s">
        <v>160</v>
      </c>
      <c r="E36" s="295" t="s">
        <v>75</v>
      </c>
      <c r="F36" s="304" t="e">
        <f>(F40*F19+F44*F23)/(F19+F23)</f>
        <v>#DIV/0!</v>
      </c>
      <c r="G36" s="304">
        <f>IF(G15=0,0,ROUND((G19*G40+G23*G44)/G15,2))</f>
        <v>0</v>
      </c>
      <c r="H36" s="301" t="e">
        <f t="shared" si="2"/>
        <v>#DIV/0!</v>
      </c>
      <c r="I36" s="320"/>
      <c r="J36" s="304">
        <f>ROUND(IF(J19+J23=0,0,(J19*J40+J23*J44)/(J19+J23)),2)</f>
        <v>0</v>
      </c>
      <c r="K36" s="304">
        <f t="shared" si="0"/>
        <v>0</v>
      </c>
      <c r="L36" s="321">
        <f t="shared" si="1"/>
        <v>0</v>
      </c>
    </row>
    <row r="37" ht="18.75" customHeight="1" spans="1:12">
      <c r="A37" s="295"/>
      <c r="B37" s="295"/>
      <c r="C37" s="295"/>
      <c r="D37" s="302" t="s">
        <v>161</v>
      </c>
      <c r="E37" s="295" t="s">
        <v>75</v>
      </c>
      <c r="F37" s="304" t="e">
        <f>(F41*F20/2+F45*F24/2)/((F20+F24)/2)</f>
        <v>#DIV/0!</v>
      </c>
      <c r="G37" s="304">
        <f>IF(G17=0,0,ROUND((G41*G21+G25*G45)/G17,2))</f>
        <v>0</v>
      </c>
      <c r="H37" s="301" t="e">
        <f t="shared" si="2"/>
        <v>#DIV/0!</v>
      </c>
      <c r="I37" s="320"/>
      <c r="J37" s="304">
        <f>ROUND(IF(J21+J25=0,0,(J21*J41+J25*J45)/(J21+J25)),2)</f>
        <v>0</v>
      </c>
      <c r="K37" s="304">
        <f t="shared" si="0"/>
        <v>0</v>
      </c>
      <c r="L37" s="321">
        <f t="shared" si="1"/>
        <v>0</v>
      </c>
    </row>
    <row r="38" ht="18.75" customHeight="1" spans="1:12">
      <c r="A38" s="295"/>
      <c r="B38" s="295"/>
      <c r="C38" s="295"/>
      <c r="D38" s="302" t="s">
        <v>652</v>
      </c>
      <c r="E38" s="295" t="s">
        <v>75</v>
      </c>
      <c r="F38" s="304">
        <f>IF(F19-F20/2+F21/2=0,0,ROUND(((F19-F20/2)*(F39+F40)+F21/2*F41)/(F19-F20/2+F21/2),2))</f>
        <v>0</v>
      </c>
      <c r="G38" s="304">
        <f>IF(G19-G20/2+G21/2=0,0,ROUND(((G19-G20/2)*(G39+G40)+G21/2*G41)/(G19-G20/2+G21/2),2))</f>
        <v>0</v>
      </c>
      <c r="H38" s="301">
        <f t="shared" si="2"/>
        <v>0</v>
      </c>
      <c r="I38" s="320"/>
      <c r="J38" s="304">
        <f>IF(J19-J20/2+J21/2=0,0,ROUND(((J19-J20/2)*(J39+J40)+J21/2*J41)/(J19-J20/2+J21/2),2))</f>
        <v>0</v>
      </c>
      <c r="K38" s="304">
        <f t="shared" si="0"/>
        <v>0</v>
      </c>
      <c r="L38" s="321">
        <f t="shared" si="1"/>
        <v>0</v>
      </c>
    </row>
    <row r="39" ht="18.75" customHeight="1" spans="1:12">
      <c r="A39" s="295"/>
      <c r="B39" s="295"/>
      <c r="C39" s="295"/>
      <c r="D39" s="302" t="s">
        <v>126</v>
      </c>
      <c r="E39" s="295" t="s">
        <v>75</v>
      </c>
      <c r="F39" s="305">
        <v>0</v>
      </c>
      <c r="G39" s="304">
        <f>F38</f>
        <v>0</v>
      </c>
      <c r="H39" s="301">
        <f t="shared" si="2"/>
        <v>0</v>
      </c>
      <c r="I39" s="320"/>
      <c r="J39" s="304">
        <f>G38</f>
        <v>0</v>
      </c>
      <c r="K39" s="304">
        <f t="shared" si="0"/>
        <v>0</v>
      </c>
      <c r="L39" s="321">
        <f t="shared" si="1"/>
        <v>0</v>
      </c>
    </row>
    <row r="40" ht="18.75" customHeight="1" spans="1:12">
      <c r="A40" s="295"/>
      <c r="B40" s="295"/>
      <c r="C40" s="295"/>
      <c r="D40" s="302" t="s">
        <v>160</v>
      </c>
      <c r="E40" s="295" t="s">
        <v>75</v>
      </c>
      <c r="F40" s="305">
        <v>0</v>
      </c>
      <c r="G40" s="305">
        <v>0</v>
      </c>
      <c r="H40" s="301">
        <f t="shared" si="2"/>
        <v>0</v>
      </c>
      <c r="I40" s="322">
        <v>0</v>
      </c>
      <c r="J40" s="304">
        <f>G40*(1+I40)</f>
        <v>0</v>
      </c>
      <c r="K40" s="304">
        <f t="shared" si="0"/>
        <v>0</v>
      </c>
      <c r="L40" s="321">
        <f t="shared" si="1"/>
        <v>0</v>
      </c>
    </row>
    <row r="41" ht="18.75" customHeight="1" spans="1:12">
      <c r="A41" s="295"/>
      <c r="B41" s="295"/>
      <c r="C41" s="295"/>
      <c r="D41" s="302" t="s">
        <v>161</v>
      </c>
      <c r="E41" s="295" t="s">
        <v>75</v>
      </c>
      <c r="F41" s="305">
        <v>0</v>
      </c>
      <c r="G41" s="305">
        <v>0</v>
      </c>
      <c r="H41" s="301">
        <f t="shared" si="2"/>
        <v>0</v>
      </c>
      <c r="I41" s="322">
        <v>0</v>
      </c>
      <c r="J41" s="304">
        <f>G41*(1+I41)</f>
        <v>0</v>
      </c>
      <c r="K41" s="304">
        <f t="shared" si="0"/>
        <v>0</v>
      </c>
      <c r="L41" s="321">
        <f t="shared" si="1"/>
        <v>0</v>
      </c>
    </row>
    <row r="42" ht="18.75" customHeight="1" spans="1:12">
      <c r="A42" s="295"/>
      <c r="B42" s="295"/>
      <c r="C42" s="295"/>
      <c r="D42" s="302" t="s">
        <v>653</v>
      </c>
      <c r="E42" s="295" t="s">
        <v>75</v>
      </c>
      <c r="F42" s="304">
        <f>IF(F23-F24/2+F25/2=0,0,ROUND(((F23-F24/2)*(F43+F44)+F25/2*F45)/(F23-F24/2+F25/2),2))</f>
        <v>0</v>
      </c>
      <c r="G42" s="304">
        <f>IF(G23-G24/2+G25/2=0,0,ROUND(((G23-G24/2)*(G43+G44)+G25/2*G45)/(G23-G24/2+G25/2),2))</f>
        <v>0</v>
      </c>
      <c r="H42" s="301">
        <f t="shared" si="2"/>
        <v>0</v>
      </c>
      <c r="I42" s="320"/>
      <c r="J42" s="304">
        <f>IF(J23-J24/2+J25/2=0,0,ROUND(((J23-J24/2)*(J43+J44)+J25/2*J45)/(J23-J24/2+J25/2),2))</f>
        <v>0</v>
      </c>
      <c r="K42" s="304">
        <f t="shared" si="0"/>
        <v>0</v>
      </c>
      <c r="L42" s="321">
        <f t="shared" si="1"/>
        <v>0</v>
      </c>
    </row>
    <row r="43" ht="18.75" customHeight="1" spans="1:12">
      <c r="A43" s="295"/>
      <c r="B43" s="295"/>
      <c r="C43" s="295"/>
      <c r="D43" s="302" t="s">
        <v>126</v>
      </c>
      <c r="E43" s="295" t="s">
        <v>75</v>
      </c>
      <c r="F43" s="305">
        <v>0</v>
      </c>
      <c r="G43" s="304">
        <f>F42</f>
        <v>0</v>
      </c>
      <c r="H43" s="301">
        <f t="shared" si="2"/>
        <v>0</v>
      </c>
      <c r="I43" s="320"/>
      <c r="J43" s="304">
        <f>G42</f>
        <v>0</v>
      </c>
      <c r="K43" s="304">
        <f t="shared" si="0"/>
        <v>0</v>
      </c>
      <c r="L43" s="321">
        <f t="shared" si="1"/>
        <v>0</v>
      </c>
    </row>
    <row r="44" ht="18.75" customHeight="1" spans="1:12">
      <c r="A44" s="295"/>
      <c r="B44" s="295"/>
      <c r="C44" s="295"/>
      <c r="D44" s="302" t="s">
        <v>160</v>
      </c>
      <c r="E44" s="295" t="s">
        <v>75</v>
      </c>
      <c r="F44" s="305">
        <v>0</v>
      </c>
      <c r="G44" s="305">
        <v>0</v>
      </c>
      <c r="H44" s="301">
        <f t="shared" si="2"/>
        <v>0</v>
      </c>
      <c r="I44" s="322">
        <v>0</v>
      </c>
      <c r="J44" s="304">
        <f>G44*(1+I44)</f>
        <v>0</v>
      </c>
      <c r="K44" s="304">
        <f t="shared" si="0"/>
        <v>0</v>
      </c>
      <c r="L44" s="321">
        <f t="shared" si="1"/>
        <v>0</v>
      </c>
    </row>
    <row r="45" ht="18.75" customHeight="1" spans="1:12">
      <c r="A45" s="306"/>
      <c r="B45" s="306"/>
      <c r="C45" s="306"/>
      <c r="D45" s="307" t="s">
        <v>161</v>
      </c>
      <c r="E45" s="295" t="s">
        <v>75</v>
      </c>
      <c r="F45" s="305">
        <v>0</v>
      </c>
      <c r="G45" s="305">
        <v>0</v>
      </c>
      <c r="H45" s="301">
        <f t="shared" si="2"/>
        <v>0</v>
      </c>
      <c r="I45" s="323">
        <v>0</v>
      </c>
      <c r="J45" s="312">
        <f>G45*(1+I45)</f>
        <v>0</v>
      </c>
      <c r="K45" s="304">
        <f t="shared" si="0"/>
        <v>0</v>
      </c>
      <c r="L45" s="321">
        <f t="shared" si="1"/>
        <v>0</v>
      </c>
    </row>
    <row r="46" ht="18.75" customHeight="1" spans="1:12">
      <c r="A46" s="308" t="s">
        <v>163</v>
      </c>
      <c r="B46" s="309" t="s">
        <v>654</v>
      </c>
      <c r="C46" s="309"/>
      <c r="D46" s="310"/>
      <c r="E46" s="295" t="s">
        <v>75</v>
      </c>
      <c r="F46" s="304">
        <f>F51+F56</f>
        <v>0</v>
      </c>
      <c r="G46" s="304">
        <f>G51+G56</f>
        <v>0</v>
      </c>
      <c r="H46" s="311">
        <f t="shared" si="2"/>
        <v>0</v>
      </c>
      <c r="I46" s="324"/>
      <c r="J46" s="325">
        <f>J51+J56</f>
        <v>0</v>
      </c>
      <c r="K46" s="304">
        <f t="shared" si="0"/>
        <v>0</v>
      </c>
      <c r="L46" s="321">
        <f t="shared" si="1"/>
        <v>0</v>
      </c>
    </row>
    <row r="47" ht="18.75" customHeight="1" spans="1:12">
      <c r="A47" s="295"/>
      <c r="B47" s="309" t="s">
        <v>655</v>
      </c>
      <c r="C47" s="309"/>
      <c r="D47" s="310"/>
      <c r="E47" s="295" t="s">
        <v>75</v>
      </c>
      <c r="F47" s="304">
        <f>F52+F57</f>
        <v>0</v>
      </c>
      <c r="G47" s="304">
        <f>G52+G57</f>
        <v>0</v>
      </c>
      <c r="H47" s="311">
        <f t="shared" si="2"/>
        <v>0</v>
      </c>
      <c r="I47" s="324"/>
      <c r="J47" s="325">
        <f>J52+J57</f>
        <v>0</v>
      </c>
      <c r="K47" s="304">
        <f t="shared" si="0"/>
        <v>0</v>
      </c>
      <c r="L47" s="321">
        <f t="shared" si="1"/>
        <v>0</v>
      </c>
    </row>
    <row r="48" ht="18.75" customHeight="1" spans="1:12">
      <c r="A48" s="295"/>
      <c r="B48" s="309" t="s">
        <v>656</v>
      </c>
      <c r="C48" s="309"/>
      <c r="D48" s="310"/>
      <c r="E48" s="295" t="s">
        <v>75</v>
      </c>
      <c r="F48" s="304">
        <f>F53+F58</f>
        <v>0</v>
      </c>
      <c r="G48" s="304">
        <f>G53+G58</f>
        <v>0</v>
      </c>
      <c r="H48" s="311">
        <f t="shared" si="2"/>
        <v>0</v>
      </c>
      <c r="I48" s="324"/>
      <c r="J48" s="325">
        <f>J53+J58</f>
        <v>0</v>
      </c>
      <c r="K48" s="304">
        <f t="shared" si="0"/>
        <v>0</v>
      </c>
      <c r="L48" s="321">
        <f t="shared" si="1"/>
        <v>0</v>
      </c>
    </row>
    <row r="49" ht="18.75" customHeight="1" spans="1:12">
      <c r="A49" s="295"/>
      <c r="B49" s="309" t="s">
        <v>657</v>
      </c>
      <c r="C49" s="309"/>
      <c r="D49" s="310"/>
      <c r="E49" s="295" t="s">
        <v>75</v>
      </c>
      <c r="F49" s="304">
        <f>F54+F59</f>
        <v>0</v>
      </c>
      <c r="G49" s="304">
        <f>G54+G59</f>
        <v>0</v>
      </c>
      <c r="H49" s="311">
        <f t="shared" si="2"/>
        <v>0</v>
      </c>
      <c r="I49" s="324"/>
      <c r="J49" s="325">
        <f>J54+J59</f>
        <v>0</v>
      </c>
      <c r="K49" s="304">
        <f t="shared" si="0"/>
        <v>0</v>
      </c>
      <c r="L49" s="321">
        <f t="shared" si="1"/>
        <v>0</v>
      </c>
    </row>
    <row r="50" ht="18.75" customHeight="1" spans="1:12">
      <c r="A50" s="306"/>
      <c r="B50" s="309" t="s">
        <v>658</v>
      </c>
      <c r="C50" s="309"/>
      <c r="D50" s="310"/>
      <c r="E50" s="306" t="s">
        <v>75</v>
      </c>
      <c r="F50" s="312">
        <f>F55+F60</f>
        <v>0</v>
      </c>
      <c r="G50" s="312">
        <f>G55+G60</f>
        <v>0</v>
      </c>
      <c r="H50" s="311">
        <f t="shared" si="2"/>
        <v>0</v>
      </c>
      <c r="I50" s="324"/>
      <c r="J50" s="325">
        <f>J55+J60</f>
        <v>0</v>
      </c>
      <c r="K50" s="304">
        <f t="shared" si="0"/>
        <v>0</v>
      </c>
      <c r="L50" s="321">
        <f t="shared" si="1"/>
        <v>0</v>
      </c>
    </row>
    <row r="51" ht="18.75" customHeight="1" spans="1:12">
      <c r="A51" s="308"/>
      <c r="B51" s="313" t="s">
        <v>164</v>
      </c>
      <c r="C51" s="313"/>
      <c r="D51" s="314"/>
      <c r="E51" s="315" t="s">
        <v>75</v>
      </c>
      <c r="F51" s="316">
        <f>SUM(F52:F53)</f>
        <v>0</v>
      </c>
      <c r="G51" s="316">
        <f>SUM(G52:G53)</f>
        <v>0</v>
      </c>
      <c r="H51" s="301">
        <f t="shared" si="2"/>
        <v>0</v>
      </c>
      <c r="I51" s="326"/>
      <c r="J51" s="316">
        <f>SUM(J52:J53)</f>
        <v>0</v>
      </c>
      <c r="K51" s="304">
        <f t="shared" si="0"/>
        <v>0</v>
      </c>
      <c r="L51" s="321">
        <f t="shared" si="1"/>
        <v>0</v>
      </c>
    </row>
    <row r="52" ht="18.75" customHeight="1" spans="1:12">
      <c r="A52" s="295"/>
      <c r="B52" s="317" t="s">
        <v>633</v>
      </c>
      <c r="C52" s="317"/>
      <c r="D52" s="318"/>
      <c r="E52" s="296" t="s">
        <v>75</v>
      </c>
      <c r="F52" s="305">
        <v>0</v>
      </c>
      <c r="G52" s="304">
        <v>0</v>
      </c>
      <c r="H52" s="301">
        <f t="shared" si="2"/>
        <v>0</v>
      </c>
      <c r="I52" s="320"/>
      <c r="J52" s="304">
        <v>0</v>
      </c>
      <c r="K52" s="304">
        <f t="shared" si="0"/>
        <v>0</v>
      </c>
      <c r="L52" s="321">
        <f t="shared" si="1"/>
        <v>0</v>
      </c>
    </row>
    <row r="53" ht="18.75" customHeight="1" spans="1:12">
      <c r="A53" s="295"/>
      <c r="B53" s="317" t="s">
        <v>634</v>
      </c>
      <c r="C53" s="317"/>
      <c r="D53" s="318"/>
      <c r="E53" s="296" t="s">
        <v>75</v>
      </c>
      <c r="F53" s="304">
        <f>SUM(F54:F55)</f>
        <v>0</v>
      </c>
      <c r="G53" s="304">
        <f>SUM(G54:G55)</f>
        <v>0</v>
      </c>
      <c r="H53" s="301">
        <f t="shared" si="2"/>
        <v>0</v>
      </c>
      <c r="I53" s="320"/>
      <c r="J53" s="304">
        <f>SUM(J54:J55)</f>
        <v>0</v>
      </c>
      <c r="K53" s="304">
        <f t="shared" si="0"/>
        <v>0</v>
      </c>
      <c r="L53" s="321">
        <f t="shared" si="1"/>
        <v>0</v>
      </c>
    </row>
    <row r="54" ht="18.75" customHeight="1" spans="1:12">
      <c r="A54" s="295"/>
      <c r="B54" s="295" t="s">
        <v>659</v>
      </c>
      <c r="C54" s="295"/>
      <c r="D54" s="296"/>
      <c r="E54" s="296" t="s">
        <v>75</v>
      </c>
      <c r="F54" s="305">
        <v>0</v>
      </c>
      <c r="G54" s="304">
        <v>0</v>
      </c>
      <c r="H54" s="301">
        <f t="shared" si="2"/>
        <v>0</v>
      </c>
      <c r="I54" s="320"/>
      <c r="J54" s="304">
        <v>0</v>
      </c>
      <c r="K54" s="304">
        <f t="shared" si="0"/>
        <v>0</v>
      </c>
      <c r="L54" s="321">
        <f t="shared" si="1"/>
        <v>0</v>
      </c>
    </row>
    <row r="55" ht="18.75" customHeight="1" spans="1:12">
      <c r="A55" s="295"/>
      <c r="B55" s="295" t="s">
        <v>644</v>
      </c>
      <c r="C55" s="295"/>
      <c r="D55" s="296"/>
      <c r="E55" s="296" t="s">
        <v>75</v>
      </c>
      <c r="F55" s="305">
        <v>0</v>
      </c>
      <c r="G55" s="304">
        <v>0</v>
      </c>
      <c r="H55" s="301">
        <f t="shared" si="2"/>
        <v>0</v>
      </c>
      <c r="I55" s="320"/>
      <c r="J55" s="304">
        <v>0</v>
      </c>
      <c r="K55" s="304">
        <f t="shared" si="0"/>
        <v>0</v>
      </c>
      <c r="L55" s="321">
        <f t="shared" si="1"/>
        <v>0</v>
      </c>
    </row>
    <row r="56" ht="18.75" customHeight="1" spans="1:12">
      <c r="A56" s="295"/>
      <c r="B56" s="317" t="s">
        <v>660</v>
      </c>
      <c r="C56" s="317"/>
      <c r="D56" s="319"/>
      <c r="E56" s="296" t="s">
        <v>75</v>
      </c>
      <c r="F56" s="304">
        <f>SUM(F57:F58)</f>
        <v>0</v>
      </c>
      <c r="G56" s="304">
        <f>SUM(G57:G58)</f>
        <v>0</v>
      </c>
      <c r="H56" s="301">
        <f t="shared" si="2"/>
        <v>0</v>
      </c>
      <c r="I56" s="320"/>
      <c r="J56" s="304">
        <f>SUM(J57:J58)</f>
        <v>0</v>
      </c>
      <c r="K56" s="304">
        <f t="shared" si="0"/>
        <v>0</v>
      </c>
      <c r="L56" s="321">
        <f t="shared" si="1"/>
        <v>0</v>
      </c>
    </row>
    <row r="57" ht="18.75" customHeight="1" spans="1:12">
      <c r="A57" s="295"/>
      <c r="B57" s="317" t="s">
        <v>633</v>
      </c>
      <c r="C57" s="317"/>
      <c r="D57" s="319"/>
      <c r="E57" s="296" t="s">
        <v>75</v>
      </c>
      <c r="F57" s="305">
        <v>0</v>
      </c>
      <c r="G57" s="305">
        <v>0</v>
      </c>
      <c r="H57" s="301">
        <f t="shared" si="2"/>
        <v>0</v>
      </c>
      <c r="I57" s="320"/>
      <c r="J57" s="305">
        <v>0</v>
      </c>
      <c r="K57" s="304">
        <f t="shared" si="0"/>
        <v>0</v>
      </c>
      <c r="L57" s="321">
        <f t="shared" si="1"/>
        <v>0</v>
      </c>
    </row>
    <row r="58" ht="18.75" customHeight="1" spans="1:12">
      <c r="A58" s="295"/>
      <c r="B58" s="317" t="s">
        <v>634</v>
      </c>
      <c r="C58" s="317"/>
      <c r="D58" s="319"/>
      <c r="E58" s="296" t="s">
        <v>75</v>
      </c>
      <c r="F58" s="304">
        <f>SUM(F59:F60)</f>
        <v>0</v>
      </c>
      <c r="G58" s="304">
        <f>SUM(G59:G60)</f>
        <v>0</v>
      </c>
      <c r="H58" s="301">
        <f t="shared" si="2"/>
        <v>0</v>
      </c>
      <c r="I58" s="320"/>
      <c r="J58" s="304">
        <f>SUM(J59:J60)</f>
        <v>0</v>
      </c>
      <c r="K58" s="304">
        <f t="shared" si="0"/>
        <v>0</v>
      </c>
      <c r="L58" s="321">
        <f t="shared" si="1"/>
        <v>0</v>
      </c>
    </row>
    <row r="59" ht="18.75" customHeight="1" spans="1:12">
      <c r="A59" s="295"/>
      <c r="B59" s="317" t="s">
        <v>635</v>
      </c>
      <c r="C59" s="317"/>
      <c r="D59" s="319"/>
      <c r="E59" s="296" t="s">
        <v>75</v>
      </c>
      <c r="F59" s="305">
        <v>0</v>
      </c>
      <c r="G59" s="305">
        <v>0</v>
      </c>
      <c r="H59" s="301">
        <f t="shared" si="2"/>
        <v>0</v>
      </c>
      <c r="I59" s="320"/>
      <c r="J59" s="305">
        <v>0</v>
      </c>
      <c r="K59" s="304">
        <f t="shared" si="0"/>
        <v>0</v>
      </c>
      <c r="L59" s="321">
        <f t="shared" si="1"/>
        <v>0</v>
      </c>
    </row>
    <row r="60" ht="18.75" customHeight="1" spans="1:12">
      <c r="A60" s="295"/>
      <c r="B60" s="317" t="s">
        <v>636</v>
      </c>
      <c r="C60" s="317"/>
      <c r="D60" s="319"/>
      <c r="E60" s="296" t="s">
        <v>75</v>
      </c>
      <c r="F60" s="305">
        <v>0</v>
      </c>
      <c r="G60" s="305">
        <v>0</v>
      </c>
      <c r="H60" s="301">
        <f t="shared" si="2"/>
        <v>0</v>
      </c>
      <c r="I60" s="320"/>
      <c r="J60" s="305">
        <v>0</v>
      </c>
      <c r="K60" s="304">
        <f t="shared" si="0"/>
        <v>0</v>
      </c>
      <c r="L60" s="321">
        <f t="shared" si="1"/>
        <v>0</v>
      </c>
    </row>
  </sheetData>
  <mergeCells count="33">
    <mergeCell ref="A1:K1"/>
    <mergeCell ref="A3:B3"/>
    <mergeCell ref="C3:E3"/>
    <mergeCell ref="K3:L3"/>
    <mergeCell ref="J4:L4"/>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A6:A45"/>
    <mergeCell ref="A46:A60"/>
    <mergeCell ref="B6:B25"/>
    <mergeCell ref="B26:B45"/>
    <mergeCell ref="C6:C9"/>
    <mergeCell ref="C10:C25"/>
    <mergeCell ref="C26:C45"/>
    <mergeCell ref="E4:E5"/>
    <mergeCell ref="F4:F5"/>
    <mergeCell ref="G4:G5"/>
    <mergeCell ref="H4:H5"/>
    <mergeCell ref="I4:I5"/>
    <mergeCell ref="A4:D5"/>
  </mergeCells>
  <printOptions horizontalCentered="1"/>
  <pageMargins left="1.18110236220472" right="1.18110236220472" top="1.18110236220472" bottom="1.18110236220472" header="0.51181" footer="0.51181"/>
  <pageSetup paperSize="9" scale="40" orientation="landscape" errors="blank"/>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4"/>
  <sheetViews>
    <sheetView workbookViewId="0">
      <selection activeCell="A1" sqref="A1:G1"/>
    </sheetView>
  </sheetViews>
  <sheetFormatPr defaultColWidth="8" defaultRowHeight="13.5" outlineLevelCol="6"/>
  <cols>
    <col min="1" max="1" width="9.53333333333333" style="1"/>
    <col min="2" max="2" width="29.7833333333333" style="1"/>
    <col min="3" max="3" width="37.1416666666667" style="1"/>
    <col min="4" max="4" width="46.1833333333333" style="1"/>
    <col min="5" max="5" width="25.2666666666667" style="1"/>
    <col min="6" max="6" width="18.7333333333333" style="1"/>
    <col min="7" max="7" width="29.1166666666667" style="1"/>
  </cols>
  <sheetData>
    <row r="1" ht="41.25" customHeight="1" spans="1:7">
      <c r="A1" s="270" t="s">
        <v>661</v>
      </c>
      <c r="B1" s="270"/>
      <c r="C1" s="270"/>
      <c r="D1" s="270"/>
      <c r="E1" s="270"/>
      <c r="F1" s="270"/>
      <c r="G1" s="270"/>
    </row>
    <row r="2" ht="16.5" customHeight="1" spans="1:7">
      <c r="A2" s="271" t="s">
        <v>225</v>
      </c>
      <c r="B2" s="272" t="s">
        <v>662</v>
      </c>
      <c r="C2" s="273"/>
      <c r="D2" s="273" t="s">
        <v>2</v>
      </c>
      <c r="E2" s="28"/>
      <c r="F2" s="273"/>
      <c r="G2" s="273"/>
    </row>
    <row r="3" ht="28.5" customHeight="1" spans="1:7">
      <c r="A3" s="274" t="s">
        <v>226</v>
      </c>
      <c r="B3" s="274" t="s">
        <v>227</v>
      </c>
      <c r="C3" s="274" t="s">
        <v>228</v>
      </c>
      <c r="D3" s="274" t="s">
        <v>229</v>
      </c>
      <c r="E3" s="274" t="s">
        <v>230</v>
      </c>
      <c r="F3" s="274" t="s">
        <v>231</v>
      </c>
      <c r="G3" s="274" t="s">
        <v>232</v>
      </c>
    </row>
    <row r="4" ht="23.25" customHeight="1" spans="1:7">
      <c r="A4" s="275" t="s">
        <v>233</v>
      </c>
      <c r="B4" s="276" t="s">
        <v>663</v>
      </c>
      <c r="C4" s="275"/>
      <c r="D4" s="276"/>
      <c r="E4" s="276"/>
      <c r="F4" s="276"/>
      <c r="G4" s="276"/>
    </row>
    <row r="5" ht="23.25" customHeight="1" spans="1:7">
      <c r="A5" s="32">
        <v>1</v>
      </c>
      <c r="B5" s="34" t="s">
        <v>282</v>
      </c>
      <c r="C5" s="31" t="s">
        <v>664</v>
      </c>
      <c r="D5" s="34" t="s">
        <v>665</v>
      </c>
      <c r="E5" s="78">
        <v>0</v>
      </c>
      <c r="F5" s="75" t="s">
        <v>264</v>
      </c>
      <c r="G5" s="277"/>
    </row>
    <row r="6" ht="23.25" customHeight="1" spans="1:7">
      <c r="A6" s="278">
        <v>2</v>
      </c>
      <c r="B6" s="34" t="s">
        <v>528</v>
      </c>
      <c r="C6" s="31" t="s">
        <v>666</v>
      </c>
      <c r="D6" s="34" t="s">
        <v>667</v>
      </c>
      <c r="E6" s="78">
        <v>0</v>
      </c>
      <c r="F6" s="75" t="s">
        <v>264</v>
      </c>
      <c r="G6" s="277"/>
    </row>
    <row r="7" ht="23.25" customHeight="1" spans="1:7">
      <c r="A7" s="278">
        <v>3</v>
      </c>
      <c r="B7" s="34" t="s">
        <v>531</v>
      </c>
      <c r="C7" s="31" t="s">
        <v>668</v>
      </c>
      <c r="D7" s="34" t="s">
        <v>669</v>
      </c>
      <c r="E7" s="78">
        <v>0</v>
      </c>
      <c r="F7" s="75" t="s">
        <v>264</v>
      </c>
      <c r="G7" s="277"/>
    </row>
    <row r="8" ht="23.25" customHeight="1" spans="1:7">
      <c r="A8" s="278">
        <v>4</v>
      </c>
      <c r="B8" s="34" t="s">
        <v>670</v>
      </c>
      <c r="C8" s="31" t="s">
        <v>671</v>
      </c>
      <c r="D8" s="34" t="s">
        <v>672</v>
      </c>
      <c r="E8" s="78">
        <v>0</v>
      </c>
      <c r="F8" s="75" t="s">
        <v>264</v>
      </c>
      <c r="G8" s="277"/>
    </row>
    <row r="9" ht="23.25" customHeight="1" spans="1:7">
      <c r="A9" s="278">
        <v>5</v>
      </c>
      <c r="B9" s="34" t="s">
        <v>673</v>
      </c>
      <c r="C9" s="31" t="s">
        <v>671</v>
      </c>
      <c r="D9" s="34" t="s">
        <v>674</v>
      </c>
      <c r="E9" s="78">
        <v>0</v>
      </c>
      <c r="F9" s="75" t="s">
        <v>264</v>
      </c>
      <c r="G9" s="277"/>
    </row>
    <row r="10" ht="23.25" customHeight="1" spans="1:7">
      <c r="A10" s="278">
        <v>6</v>
      </c>
      <c r="B10" s="34" t="s">
        <v>675</v>
      </c>
      <c r="C10" s="31" t="s">
        <v>676</v>
      </c>
      <c r="D10" s="34" t="s">
        <v>677</v>
      </c>
      <c r="E10" s="78">
        <v>0</v>
      </c>
      <c r="F10" s="75" t="s">
        <v>264</v>
      </c>
      <c r="G10" s="277"/>
    </row>
    <row r="11" ht="23.25" customHeight="1" spans="1:7">
      <c r="A11" s="278">
        <v>7</v>
      </c>
      <c r="B11" s="34" t="s">
        <v>339</v>
      </c>
      <c r="C11" s="31" t="s">
        <v>676</v>
      </c>
      <c r="D11" s="34" t="s">
        <v>678</v>
      </c>
      <c r="E11" s="78">
        <v>0</v>
      </c>
      <c r="F11" s="75" t="s">
        <v>264</v>
      </c>
      <c r="G11" s="277"/>
    </row>
    <row r="12" ht="23.25" customHeight="1" spans="1:7">
      <c r="A12" s="278">
        <v>8</v>
      </c>
      <c r="B12" s="34" t="s">
        <v>679</v>
      </c>
      <c r="C12" s="31" t="s">
        <v>680</v>
      </c>
      <c r="D12" s="34" t="s">
        <v>681</v>
      </c>
      <c r="E12" s="78">
        <v>-1</v>
      </c>
      <c r="F12" s="75" t="s">
        <v>238</v>
      </c>
      <c r="G12" s="277"/>
    </row>
    <row r="13" ht="23.25" customHeight="1" spans="1:7">
      <c r="A13" s="278">
        <v>9</v>
      </c>
      <c r="B13" s="34" t="s">
        <v>245</v>
      </c>
      <c r="C13" s="31" t="s">
        <v>682</v>
      </c>
      <c r="D13" s="34" t="s">
        <v>683</v>
      </c>
      <c r="E13" s="78">
        <v>0</v>
      </c>
      <c r="F13" s="75" t="s">
        <v>238</v>
      </c>
      <c r="G13" s="277"/>
    </row>
    <row r="14" ht="47.25" customHeight="1" spans="1:7">
      <c r="A14" s="278">
        <v>10</v>
      </c>
      <c r="B14" s="34" t="s">
        <v>246</v>
      </c>
      <c r="C14" s="31" t="s">
        <v>684</v>
      </c>
      <c r="D14" s="34" t="s">
        <v>685</v>
      </c>
      <c r="E14" s="78">
        <v>0</v>
      </c>
      <c r="F14" s="75" t="s">
        <v>238</v>
      </c>
      <c r="G14" s="277"/>
    </row>
    <row r="15" ht="47.25" customHeight="1" spans="1:7">
      <c r="A15" s="278">
        <v>11</v>
      </c>
      <c r="B15" s="34" t="s">
        <v>686</v>
      </c>
      <c r="C15" s="31" t="s">
        <v>687</v>
      </c>
      <c r="D15" s="34" t="s">
        <v>688</v>
      </c>
      <c r="E15" s="78">
        <v>0</v>
      </c>
      <c r="F15" s="75" t="s">
        <v>238</v>
      </c>
      <c r="G15" s="277"/>
    </row>
    <row r="16" ht="23.25" customHeight="1" spans="1:7">
      <c r="A16" s="278">
        <v>12</v>
      </c>
      <c r="B16" s="279" t="s">
        <v>689</v>
      </c>
      <c r="C16" s="31" t="s">
        <v>680</v>
      </c>
      <c r="D16" s="34" t="s">
        <v>690</v>
      </c>
      <c r="E16" s="78">
        <v>-1</v>
      </c>
      <c r="F16" s="75" t="s">
        <v>238</v>
      </c>
      <c r="G16" s="277"/>
    </row>
    <row r="17" ht="23.25" customHeight="1" spans="1:7">
      <c r="A17" s="278">
        <v>13</v>
      </c>
      <c r="B17" s="34" t="s">
        <v>691</v>
      </c>
      <c r="C17" s="31" t="s">
        <v>692</v>
      </c>
      <c r="D17" s="34" t="s">
        <v>693</v>
      </c>
      <c r="E17" s="78">
        <v>0</v>
      </c>
      <c r="F17" s="75" t="s">
        <v>238</v>
      </c>
      <c r="G17" s="277"/>
    </row>
    <row r="18" ht="23.25" customHeight="1" spans="1:7">
      <c r="A18" s="278">
        <v>14</v>
      </c>
      <c r="B18" s="34" t="s">
        <v>694</v>
      </c>
      <c r="C18" s="31" t="s">
        <v>695</v>
      </c>
      <c r="D18" s="34" t="s">
        <v>696</v>
      </c>
      <c r="E18" s="78">
        <v>0</v>
      </c>
      <c r="F18" s="75" t="s">
        <v>238</v>
      </c>
      <c r="G18" s="277"/>
    </row>
    <row r="19" ht="23.25" customHeight="1" spans="1:7">
      <c r="A19" s="278">
        <v>15</v>
      </c>
      <c r="B19" s="34" t="s">
        <v>697</v>
      </c>
      <c r="C19" s="31" t="s">
        <v>698</v>
      </c>
      <c r="D19" s="34" t="s">
        <v>699</v>
      </c>
      <c r="E19" s="78" t="s">
        <v>208</v>
      </c>
      <c r="F19" s="75" t="s">
        <v>238</v>
      </c>
      <c r="G19" s="277"/>
    </row>
    <row r="20" ht="23.25" customHeight="1" spans="1:7">
      <c r="A20" s="278">
        <v>16</v>
      </c>
      <c r="B20" s="34" t="s">
        <v>700</v>
      </c>
      <c r="C20" s="31" t="s">
        <v>701</v>
      </c>
      <c r="D20" s="34" t="s">
        <v>702</v>
      </c>
      <c r="E20" s="78">
        <v>0</v>
      </c>
      <c r="F20" s="75" t="s">
        <v>238</v>
      </c>
      <c r="G20" s="277"/>
    </row>
    <row r="21" ht="23.25" customHeight="1" spans="1:7">
      <c r="A21" s="278">
        <v>17</v>
      </c>
      <c r="B21" s="34" t="s">
        <v>703</v>
      </c>
      <c r="C21" s="31" t="s">
        <v>704</v>
      </c>
      <c r="D21" s="34" t="s">
        <v>705</v>
      </c>
      <c r="E21" s="78">
        <v>0</v>
      </c>
      <c r="F21" s="75" t="s">
        <v>238</v>
      </c>
      <c r="G21" s="277"/>
    </row>
    <row r="22" ht="23.25" customHeight="1" spans="1:7">
      <c r="A22" s="278">
        <v>18</v>
      </c>
      <c r="B22" s="34" t="s">
        <v>706</v>
      </c>
      <c r="C22" s="31" t="s">
        <v>707</v>
      </c>
      <c r="D22" s="34" t="s">
        <v>708</v>
      </c>
      <c r="E22" s="78">
        <v>0</v>
      </c>
      <c r="F22" s="75" t="s">
        <v>238</v>
      </c>
      <c r="G22" s="277"/>
    </row>
    <row r="23" ht="23.25" customHeight="1" spans="1:7">
      <c r="A23" s="278">
        <v>19</v>
      </c>
      <c r="B23" s="34" t="s">
        <v>709</v>
      </c>
      <c r="C23" s="31" t="s">
        <v>710</v>
      </c>
      <c r="D23" s="34" t="s">
        <v>711</v>
      </c>
      <c r="E23" s="78">
        <v>0</v>
      </c>
      <c r="F23" s="75" t="s">
        <v>264</v>
      </c>
      <c r="G23" s="277"/>
    </row>
    <row r="24" ht="23.25" customHeight="1" spans="1:7">
      <c r="A24" s="278">
        <v>20</v>
      </c>
      <c r="B24" s="34" t="s">
        <v>712</v>
      </c>
      <c r="C24" s="31" t="s">
        <v>710</v>
      </c>
      <c r="D24" s="34" t="s">
        <v>713</v>
      </c>
      <c r="E24" s="78">
        <v>0</v>
      </c>
      <c r="F24" s="75" t="s">
        <v>264</v>
      </c>
      <c r="G24" s="277"/>
    </row>
    <row r="25" ht="23.25" customHeight="1" spans="1:7">
      <c r="A25" s="278">
        <v>21</v>
      </c>
      <c r="B25" s="34" t="s">
        <v>714</v>
      </c>
      <c r="C25" s="31" t="s">
        <v>671</v>
      </c>
      <c r="D25" s="34" t="s">
        <v>715</v>
      </c>
      <c r="E25" s="78">
        <v>0</v>
      </c>
      <c r="F25" s="75" t="s">
        <v>264</v>
      </c>
      <c r="G25" s="277"/>
    </row>
    <row r="26" ht="23.25" customHeight="1" spans="1:7">
      <c r="A26" s="278">
        <v>22</v>
      </c>
      <c r="B26" s="34" t="s">
        <v>716</v>
      </c>
      <c r="C26" s="31" t="s">
        <v>671</v>
      </c>
      <c r="D26" s="34" t="s">
        <v>717</v>
      </c>
      <c r="E26" s="78">
        <v>0</v>
      </c>
      <c r="F26" s="75" t="s">
        <v>264</v>
      </c>
      <c r="G26" s="277"/>
    </row>
    <row r="27" ht="23.25" customHeight="1" spans="1:7">
      <c r="A27" s="278">
        <v>23</v>
      </c>
      <c r="B27" s="34" t="s">
        <v>718</v>
      </c>
      <c r="C27" s="31" t="s">
        <v>671</v>
      </c>
      <c r="D27" s="34" t="s">
        <v>719</v>
      </c>
      <c r="E27" s="78">
        <v>0</v>
      </c>
      <c r="F27" s="75" t="s">
        <v>264</v>
      </c>
      <c r="G27" s="277"/>
    </row>
    <row r="28" ht="23.25" customHeight="1" spans="1:7">
      <c r="A28" s="278">
        <v>24</v>
      </c>
      <c r="B28" s="34" t="s">
        <v>720</v>
      </c>
      <c r="C28" s="31" t="s">
        <v>671</v>
      </c>
      <c r="D28" s="34" t="s">
        <v>721</v>
      </c>
      <c r="E28" s="78">
        <v>0</v>
      </c>
      <c r="F28" s="75" t="s">
        <v>264</v>
      </c>
      <c r="G28" s="277"/>
    </row>
    <row r="29" ht="23.25" customHeight="1" spans="1:7">
      <c r="A29" s="280" t="s">
        <v>255</v>
      </c>
      <c r="B29" s="281" t="s">
        <v>722</v>
      </c>
      <c r="C29" s="282"/>
      <c r="D29" s="283"/>
      <c r="E29" s="283"/>
      <c r="F29" s="283"/>
      <c r="G29" s="284"/>
    </row>
    <row r="30" ht="40.5" customHeight="1" spans="1:7">
      <c r="A30" s="278">
        <v>25</v>
      </c>
      <c r="B30" s="34" t="s">
        <v>245</v>
      </c>
      <c r="C30" s="31" t="s">
        <v>723</v>
      </c>
      <c r="D30" s="34" t="s">
        <v>724</v>
      </c>
      <c r="E30" s="78">
        <v>0</v>
      </c>
      <c r="F30" s="75" t="s">
        <v>264</v>
      </c>
      <c r="G30" s="277"/>
    </row>
    <row r="31" ht="34.5" customHeight="1" spans="1:7">
      <c r="A31" s="278">
        <v>26</v>
      </c>
      <c r="B31" s="34" t="s">
        <v>246</v>
      </c>
      <c r="C31" s="31" t="s">
        <v>723</v>
      </c>
      <c r="D31" s="34" t="s">
        <v>725</v>
      </c>
      <c r="E31" s="78">
        <v>0</v>
      </c>
      <c r="F31" s="75" t="s">
        <v>264</v>
      </c>
      <c r="G31" s="277"/>
    </row>
    <row r="32" ht="23.25" customHeight="1" spans="1:7">
      <c r="A32" s="280" t="s">
        <v>342</v>
      </c>
      <c r="B32" s="281" t="s">
        <v>726</v>
      </c>
      <c r="C32" s="282"/>
      <c r="D32" s="283"/>
      <c r="E32" s="283"/>
      <c r="F32" s="283"/>
      <c r="G32" s="285"/>
    </row>
    <row r="33" ht="23.25" customHeight="1" spans="1:7">
      <c r="A33" s="278">
        <v>27</v>
      </c>
      <c r="B33" s="34" t="s">
        <v>727</v>
      </c>
      <c r="C33" s="31" t="s">
        <v>728</v>
      </c>
      <c r="D33" s="34" t="s">
        <v>729</v>
      </c>
      <c r="E33" s="83">
        <v>0</v>
      </c>
      <c r="F33" s="75" t="s">
        <v>264</v>
      </c>
      <c r="G33" s="277"/>
    </row>
    <row r="34" ht="23.25" customHeight="1" spans="1:7">
      <c r="A34" s="278">
        <v>28</v>
      </c>
      <c r="B34" s="34" t="s">
        <v>730</v>
      </c>
      <c r="C34" s="31" t="s">
        <v>731</v>
      </c>
      <c r="D34" s="34" t="s">
        <v>732</v>
      </c>
      <c r="E34" s="78">
        <v>0</v>
      </c>
      <c r="F34" s="75" t="s">
        <v>264</v>
      </c>
      <c r="G34" s="277"/>
    </row>
    <row r="35" ht="23.25" customHeight="1" spans="1:7">
      <c r="A35" s="278">
        <v>29</v>
      </c>
      <c r="B35" s="34" t="s">
        <v>733</v>
      </c>
      <c r="C35" s="31" t="s">
        <v>731</v>
      </c>
      <c r="D35" s="34" t="s">
        <v>734</v>
      </c>
      <c r="E35" s="78">
        <v>0</v>
      </c>
      <c r="F35" s="75" t="s">
        <v>264</v>
      </c>
      <c r="G35" s="277"/>
    </row>
    <row r="36" ht="23.25" customHeight="1" spans="1:7">
      <c r="A36" s="278">
        <v>30</v>
      </c>
      <c r="B36" s="34" t="s">
        <v>735</v>
      </c>
      <c r="C36" s="31" t="s">
        <v>736</v>
      </c>
      <c r="D36" s="34" t="s">
        <v>737</v>
      </c>
      <c r="E36" s="78">
        <v>0</v>
      </c>
      <c r="F36" s="75" t="s">
        <v>264</v>
      </c>
      <c r="G36" s="277"/>
    </row>
    <row r="37" ht="23.25" customHeight="1" spans="1:7">
      <c r="A37" s="278">
        <v>31</v>
      </c>
      <c r="B37" s="34" t="s">
        <v>738</v>
      </c>
      <c r="C37" s="31" t="s">
        <v>736</v>
      </c>
      <c r="D37" s="34" t="s">
        <v>739</v>
      </c>
      <c r="E37" s="78">
        <v>0</v>
      </c>
      <c r="F37" s="75" t="s">
        <v>264</v>
      </c>
      <c r="G37" s="277"/>
    </row>
    <row r="38" ht="23.25" customHeight="1" spans="1:7">
      <c r="A38" s="280" t="s">
        <v>370</v>
      </c>
      <c r="B38" s="281" t="s">
        <v>740</v>
      </c>
      <c r="C38" s="282"/>
      <c r="D38" s="283"/>
      <c r="E38" s="283"/>
      <c r="F38" s="283"/>
      <c r="G38" s="285"/>
    </row>
    <row r="39" ht="23.25" customHeight="1" spans="1:7">
      <c r="A39" s="278">
        <v>32</v>
      </c>
      <c r="B39" s="34" t="s">
        <v>741</v>
      </c>
      <c r="C39" s="31" t="s">
        <v>742</v>
      </c>
      <c r="D39" s="34" t="s">
        <v>237</v>
      </c>
      <c r="E39" s="83"/>
      <c r="F39" s="75" t="s">
        <v>238</v>
      </c>
      <c r="G39" s="277"/>
    </row>
    <row r="40" ht="23.25" customHeight="1" spans="1:7">
      <c r="A40" s="278">
        <v>33</v>
      </c>
      <c r="B40" s="34" t="s">
        <v>743</v>
      </c>
      <c r="C40" s="31" t="s">
        <v>744</v>
      </c>
      <c r="D40" s="34" t="s">
        <v>237</v>
      </c>
      <c r="E40" s="83"/>
      <c r="F40" s="75" t="s">
        <v>238</v>
      </c>
      <c r="G40" s="277"/>
    </row>
    <row r="41" ht="23.25" customHeight="1" spans="1:7">
      <c r="A41" s="278">
        <v>34</v>
      </c>
      <c r="B41" s="34" t="s">
        <v>745</v>
      </c>
      <c r="C41" s="31" t="s">
        <v>746</v>
      </c>
      <c r="D41" s="34" t="s">
        <v>237</v>
      </c>
      <c r="E41" s="83"/>
      <c r="F41" s="75" t="s">
        <v>238</v>
      </c>
      <c r="G41" s="277"/>
    </row>
    <row r="42" ht="23.25" customHeight="1" spans="1:7">
      <c r="A42" s="278">
        <v>35</v>
      </c>
      <c r="B42" s="34" t="s">
        <v>747</v>
      </c>
      <c r="C42" s="31" t="s">
        <v>748</v>
      </c>
      <c r="D42" s="34" t="s">
        <v>237</v>
      </c>
      <c r="E42" s="83"/>
      <c r="F42" s="75" t="s">
        <v>238</v>
      </c>
      <c r="G42" s="277"/>
    </row>
    <row r="43" ht="23.25" customHeight="1" spans="1:7">
      <c r="A43" s="278">
        <v>36</v>
      </c>
      <c r="B43" s="34" t="s">
        <v>749</v>
      </c>
      <c r="C43" s="31" t="s">
        <v>750</v>
      </c>
      <c r="D43" s="34" t="s">
        <v>237</v>
      </c>
      <c r="E43" s="83"/>
      <c r="F43" s="75" t="s">
        <v>238</v>
      </c>
      <c r="G43" s="277"/>
    </row>
    <row r="44" ht="23.25" customHeight="1" spans="1:7">
      <c r="A44" s="278">
        <v>37</v>
      </c>
      <c r="B44" s="34" t="s">
        <v>751</v>
      </c>
      <c r="C44" s="31" t="s">
        <v>752</v>
      </c>
      <c r="D44" s="34" t="s">
        <v>237</v>
      </c>
      <c r="E44" s="83"/>
      <c r="F44" s="75" t="s">
        <v>238</v>
      </c>
      <c r="G44" s="277"/>
    </row>
    <row r="45" ht="23.25" customHeight="1" spans="1:7">
      <c r="A45" s="278">
        <v>38</v>
      </c>
      <c r="B45" s="34" t="s">
        <v>753</v>
      </c>
      <c r="C45" s="31" t="s">
        <v>754</v>
      </c>
      <c r="D45" s="34" t="s">
        <v>237</v>
      </c>
      <c r="E45" s="83"/>
      <c r="F45" s="75" t="s">
        <v>238</v>
      </c>
      <c r="G45" s="277"/>
    </row>
    <row r="46" ht="23.25" customHeight="1" spans="1:7">
      <c r="A46" s="278">
        <v>39</v>
      </c>
      <c r="B46" s="34" t="s">
        <v>755</v>
      </c>
      <c r="C46" s="31" t="s">
        <v>756</v>
      </c>
      <c r="D46" s="34" t="s">
        <v>237</v>
      </c>
      <c r="E46" s="83"/>
      <c r="F46" s="75" t="s">
        <v>238</v>
      </c>
      <c r="G46" s="277"/>
    </row>
    <row r="47" ht="23.25" customHeight="1" spans="1:7">
      <c r="A47" s="278">
        <v>40</v>
      </c>
      <c r="B47" s="34" t="s">
        <v>757</v>
      </c>
      <c r="C47" s="31" t="s">
        <v>758</v>
      </c>
      <c r="D47" s="34" t="s">
        <v>237</v>
      </c>
      <c r="E47" s="83"/>
      <c r="F47" s="75" t="s">
        <v>238</v>
      </c>
      <c r="G47" s="277"/>
    </row>
    <row r="48" ht="23.25" customHeight="1" spans="1:7">
      <c r="A48" s="278">
        <v>41</v>
      </c>
      <c r="B48" s="34" t="s">
        <v>759</v>
      </c>
      <c r="C48" s="31" t="s">
        <v>760</v>
      </c>
      <c r="D48" s="34" t="s">
        <v>237</v>
      </c>
      <c r="E48" s="83"/>
      <c r="F48" s="75" t="s">
        <v>238</v>
      </c>
      <c r="G48" s="277"/>
    </row>
    <row r="49" ht="23.25" customHeight="1" spans="1:7">
      <c r="A49" s="278">
        <v>42</v>
      </c>
      <c r="B49" s="34" t="s">
        <v>761</v>
      </c>
      <c r="C49" s="31" t="s">
        <v>762</v>
      </c>
      <c r="D49" s="34" t="s">
        <v>237</v>
      </c>
      <c r="E49" s="83"/>
      <c r="F49" s="75" t="s">
        <v>238</v>
      </c>
      <c r="G49" s="277"/>
    </row>
    <row r="50" ht="23.25" customHeight="1" spans="1:7">
      <c r="A50" s="278">
        <v>43</v>
      </c>
      <c r="B50" s="286" t="s">
        <v>763</v>
      </c>
      <c r="C50" s="31" t="s">
        <v>764</v>
      </c>
      <c r="D50" s="34" t="s">
        <v>237</v>
      </c>
      <c r="E50" s="83"/>
      <c r="F50" s="75" t="s">
        <v>238</v>
      </c>
      <c r="G50" s="277"/>
    </row>
    <row r="51" ht="23.25" customHeight="1" spans="1:7">
      <c r="A51" s="278">
        <v>44</v>
      </c>
      <c r="B51" s="34" t="s">
        <v>765</v>
      </c>
      <c r="C51" s="31" t="s">
        <v>766</v>
      </c>
      <c r="D51" s="34" t="s">
        <v>237</v>
      </c>
      <c r="E51" s="83"/>
      <c r="F51" s="75" t="s">
        <v>238</v>
      </c>
      <c r="G51" s="277"/>
    </row>
    <row r="52" ht="23.25" customHeight="1" spans="1:7">
      <c r="A52" s="278">
        <v>45</v>
      </c>
      <c r="B52" s="34" t="s">
        <v>767</v>
      </c>
      <c r="C52" s="31" t="s">
        <v>768</v>
      </c>
      <c r="D52" s="34" t="s">
        <v>237</v>
      </c>
      <c r="E52" s="83"/>
      <c r="F52" s="75" t="s">
        <v>238</v>
      </c>
      <c r="G52" s="277"/>
    </row>
    <row r="53" ht="23.25" customHeight="1" spans="1:7">
      <c r="A53" s="278">
        <v>46</v>
      </c>
      <c r="B53" s="34" t="s">
        <v>769</v>
      </c>
      <c r="C53" s="31" t="s">
        <v>770</v>
      </c>
      <c r="D53" s="34" t="s">
        <v>237</v>
      </c>
      <c r="E53" s="83"/>
      <c r="F53" s="75" t="s">
        <v>238</v>
      </c>
      <c r="G53" s="277"/>
    </row>
    <row r="54" ht="23.25" customHeight="1" spans="1:7">
      <c r="A54" s="278">
        <v>47</v>
      </c>
      <c r="B54" s="34" t="s">
        <v>771</v>
      </c>
      <c r="C54" s="31" t="s">
        <v>772</v>
      </c>
      <c r="D54" s="34" t="s">
        <v>237</v>
      </c>
      <c r="E54" s="83"/>
      <c r="F54" s="75" t="s">
        <v>238</v>
      </c>
      <c r="G54" s="277"/>
    </row>
  </sheetData>
  <mergeCells count="5">
    <mergeCell ref="A1:G1"/>
    <mergeCell ref="B4:G4"/>
    <mergeCell ref="B29:G29"/>
    <mergeCell ref="B32:G32"/>
    <mergeCell ref="B38:G38"/>
  </mergeCells>
  <pageMargins left="1.18110236220472" right="1.18110236220472" top="1.18110236220472" bottom="1.18110236220472" header="0.51181" footer="0.51181"/>
  <pageSetup paperSize="9" orientation="portrait" errors="blank"/>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showGridLines="0" workbookViewId="0">
      <selection activeCell="A1" sqref="A1:F1"/>
    </sheetView>
  </sheetViews>
  <sheetFormatPr defaultColWidth="8" defaultRowHeight="13.5" outlineLevelCol="5"/>
  <cols>
    <col min="1" max="1" width="28.025" style="1"/>
    <col min="2" max="3" width="26.4916666666667" style="1"/>
    <col min="4" max="4" width="25.7916666666667" style="1"/>
    <col min="5" max="6" width="26.4916666666667" style="1"/>
  </cols>
  <sheetData>
    <row r="1" ht="37.5" customHeight="1" spans="1:6">
      <c r="A1" s="261" t="s">
        <v>773</v>
      </c>
      <c r="B1" s="262"/>
      <c r="C1" s="262"/>
      <c r="D1" s="262"/>
      <c r="E1" s="262"/>
      <c r="F1" s="262"/>
    </row>
    <row r="2" ht="18.75" customHeight="1" spans="1:6">
      <c r="A2" s="263" t="s">
        <v>41</v>
      </c>
      <c r="B2" s="201"/>
      <c r="C2" s="203" t="s">
        <v>2</v>
      </c>
      <c r="D2" s="264"/>
      <c r="E2" s="264"/>
      <c r="F2" s="200" t="s">
        <v>3</v>
      </c>
    </row>
    <row r="3" spans="1:6">
      <c r="A3" s="207" t="s">
        <v>4</v>
      </c>
      <c r="B3" s="207" t="s">
        <v>5</v>
      </c>
      <c r="C3" s="207" t="s">
        <v>6</v>
      </c>
      <c r="D3" s="207" t="s">
        <v>4</v>
      </c>
      <c r="E3" s="207" t="s">
        <v>5</v>
      </c>
      <c r="F3" s="207" t="s">
        <v>6</v>
      </c>
    </row>
    <row r="4" spans="1:6">
      <c r="A4" s="207"/>
      <c r="B4" s="207"/>
      <c r="C4" s="207"/>
      <c r="D4" s="207"/>
      <c r="E4" s="207"/>
      <c r="F4" s="207"/>
    </row>
    <row r="5" spans="1:6">
      <c r="A5" s="207"/>
      <c r="B5" s="207"/>
      <c r="C5" s="207"/>
      <c r="D5" s="207"/>
      <c r="E5" s="207"/>
      <c r="F5" s="207"/>
    </row>
    <row r="6" ht="15" customHeight="1" spans="1:6">
      <c r="A6" s="265" t="s">
        <v>774</v>
      </c>
      <c r="B6" s="266">
        <v>0</v>
      </c>
      <c r="C6" s="266">
        <v>0</v>
      </c>
      <c r="D6" s="265" t="s">
        <v>775</v>
      </c>
      <c r="E6" s="266">
        <v>0</v>
      </c>
      <c r="F6" s="266">
        <v>0</v>
      </c>
    </row>
    <row r="7" ht="15" customHeight="1" spans="1:6">
      <c r="A7" s="265" t="s">
        <v>776</v>
      </c>
      <c r="B7" s="267">
        <v>0</v>
      </c>
      <c r="C7" s="267">
        <v>0</v>
      </c>
      <c r="D7" s="265"/>
      <c r="E7" s="268"/>
      <c r="F7" s="268"/>
    </row>
    <row r="8" ht="15" customHeight="1" spans="1:6">
      <c r="A8" s="265" t="s">
        <v>777</v>
      </c>
      <c r="B8" s="267">
        <v>0</v>
      </c>
      <c r="C8" s="267">
        <v>0</v>
      </c>
      <c r="D8" s="265"/>
      <c r="E8" s="268"/>
      <c r="F8" s="268"/>
    </row>
    <row r="9" ht="15" customHeight="1" spans="1:6">
      <c r="A9" s="265" t="s">
        <v>778</v>
      </c>
      <c r="B9" s="267">
        <v>0</v>
      </c>
      <c r="C9" s="267">
        <v>0</v>
      </c>
      <c r="D9" s="265"/>
      <c r="E9" s="268"/>
      <c r="F9" s="268"/>
    </row>
    <row r="10" ht="15" customHeight="1" spans="1:6">
      <c r="A10" s="265" t="s">
        <v>619</v>
      </c>
      <c r="B10" s="267">
        <v>0</v>
      </c>
      <c r="C10" s="267">
        <v>0</v>
      </c>
      <c r="D10" s="265" t="s">
        <v>779</v>
      </c>
      <c r="E10" s="267">
        <v>0</v>
      </c>
      <c r="F10" s="267">
        <v>0</v>
      </c>
    </row>
    <row r="11" ht="15" customHeight="1" spans="1:6">
      <c r="A11" s="265" t="s">
        <v>432</v>
      </c>
      <c r="B11" s="267">
        <v>0</v>
      </c>
      <c r="C11" s="267">
        <v>0</v>
      </c>
      <c r="D11" s="265" t="s">
        <v>780</v>
      </c>
      <c r="E11" s="267">
        <v>0</v>
      </c>
      <c r="F11" s="267">
        <v>0</v>
      </c>
    </row>
    <row r="12" ht="15" customHeight="1" spans="1:6">
      <c r="A12" s="207" t="s">
        <v>781</v>
      </c>
      <c r="B12" s="269">
        <f>SUM(B6:B11)</f>
        <v>0</v>
      </c>
      <c r="C12" s="269">
        <f>SUM(C6:C11)</f>
        <v>0</v>
      </c>
      <c r="D12" s="207" t="s">
        <v>782</v>
      </c>
      <c r="E12" s="269">
        <f>E6+E10+E11</f>
        <v>0</v>
      </c>
      <c r="F12" s="269">
        <f>F6+F10+F11</f>
        <v>0</v>
      </c>
    </row>
    <row r="13" ht="15" customHeight="1" spans="1:6">
      <c r="A13" s="265" t="s">
        <v>622</v>
      </c>
      <c r="B13" s="267">
        <v>0</v>
      </c>
      <c r="C13" s="267">
        <v>0</v>
      </c>
      <c r="D13" s="265" t="s">
        <v>783</v>
      </c>
      <c r="E13" s="267">
        <v>0</v>
      </c>
      <c r="F13" s="267">
        <v>0</v>
      </c>
    </row>
    <row r="14" ht="15" customHeight="1" spans="1:6">
      <c r="A14" s="265" t="s">
        <v>624</v>
      </c>
      <c r="B14" s="267">
        <v>0</v>
      </c>
      <c r="C14" s="267">
        <v>0</v>
      </c>
      <c r="D14" s="265" t="s">
        <v>784</v>
      </c>
      <c r="E14" s="267">
        <v>0</v>
      </c>
      <c r="F14" s="267">
        <v>0</v>
      </c>
    </row>
    <row r="15" ht="15" customHeight="1" spans="1:6">
      <c r="A15" s="207" t="s">
        <v>785</v>
      </c>
      <c r="B15" s="269">
        <f>SUM(B12:B14)</f>
        <v>0</v>
      </c>
      <c r="C15" s="269">
        <f>SUM(C12:C14)</f>
        <v>0</v>
      </c>
      <c r="D15" s="207" t="s">
        <v>786</v>
      </c>
      <c r="E15" s="269">
        <f>SUM(E12:E14)</f>
        <v>0</v>
      </c>
      <c r="F15" s="269">
        <f>SUM(F12:F14)</f>
        <v>0</v>
      </c>
    </row>
    <row r="16" ht="15" customHeight="1" spans="1:6">
      <c r="A16" s="265"/>
      <c r="B16" s="268"/>
      <c r="C16" s="268"/>
      <c r="D16" s="207" t="s">
        <v>787</v>
      </c>
      <c r="E16" s="269">
        <f>B15-E15</f>
        <v>0</v>
      </c>
      <c r="F16" s="269">
        <f>C15-F15</f>
        <v>0</v>
      </c>
    </row>
    <row r="17" ht="15" customHeight="1" spans="1:6">
      <c r="A17" s="265" t="s">
        <v>788</v>
      </c>
      <c r="B17" s="267">
        <v>0</v>
      </c>
      <c r="C17" s="269">
        <f>E17</f>
        <v>0</v>
      </c>
      <c r="D17" s="265" t="s">
        <v>789</v>
      </c>
      <c r="E17" s="269">
        <f>B17+E16</f>
        <v>0</v>
      </c>
      <c r="F17" s="269">
        <f>C17+F16</f>
        <v>0</v>
      </c>
    </row>
    <row r="18" ht="15" customHeight="1" spans="1:6">
      <c r="A18" s="207" t="s">
        <v>37</v>
      </c>
      <c r="B18" s="269">
        <f>B15+B17</f>
        <v>0</v>
      </c>
      <c r="C18" s="269">
        <f>C15+C17</f>
        <v>0</v>
      </c>
      <c r="D18" s="207" t="s">
        <v>790</v>
      </c>
      <c r="E18" s="269">
        <f>E15+E17</f>
        <v>0</v>
      </c>
      <c r="F18" s="269">
        <f>F15+F17</f>
        <v>0</v>
      </c>
    </row>
  </sheetData>
  <mergeCells count="9">
    <mergeCell ref="A1:F1"/>
    <mergeCell ref="A2:B2"/>
    <mergeCell ref="C2:D2"/>
    <mergeCell ref="A3:A5"/>
    <mergeCell ref="B3:B5"/>
    <mergeCell ref="C3:C5"/>
    <mergeCell ref="D3:D5"/>
    <mergeCell ref="E3:E5"/>
    <mergeCell ref="F3:F5"/>
  </mergeCells>
  <printOptions horizontalCentered="1"/>
  <pageMargins left="1.18110236220472" right="1.18110236220472" top="1.18110236220472" bottom="1.18110236220472" header="0.51181" footer="0.51181"/>
  <pageSetup paperSize="9" orientation="landscape" errors="blank"/>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7"/>
  <sheetViews>
    <sheetView showGridLines="0" workbookViewId="0">
      <pane topLeftCell="E11" activePane="bottomRight" state="frozen"/>
      <selection activeCell="A1" sqref="A1:L1"/>
    </sheetView>
  </sheetViews>
  <sheetFormatPr defaultColWidth="8" defaultRowHeight="13.5"/>
  <cols>
    <col min="1" max="1" width="7.53333333333333" style="1"/>
    <col min="2" max="2" width="7.35833333333333" style="1"/>
    <col min="3" max="3" width="9.53333333333333" style="1"/>
    <col min="4" max="4" width="6.69166666666667" style="1"/>
    <col min="5" max="13" width="20.075" style="1"/>
    <col min="14" max="14" width="10.0416666666667" style="1"/>
    <col min="15" max="15" width="20.075" style="1"/>
    <col min="16" max="18" width="10.0416666666667" style="1"/>
    <col min="19" max="21" width="20.075" style="1"/>
  </cols>
  <sheetData>
    <row r="1" ht="37.5" customHeight="1" spans="1:21">
      <c r="A1" s="25" t="s">
        <v>39</v>
      </c>
      <c r="B1" s="25"/>
      <c r="C1" s="25"/>
      <c r="D1" s="25"/>
      <c r="E1" s="25"/>
      <c r="F1" s="25"/>
      <c r="G1" s="25"/>
      <c r="H1" s="25"/>
      <c r="I1" s="25"/>
      <c r="J1" s="25"/>
      <c r="K1" s="25"/>
      <c r="L1" s="25"/>
      <c r="M1" s="25"/>
      <c r="N1" s="25"/>
      <c r="O1" s="25"/>
      <c r="P1" s="25"/>
      <c r="Q1" s="123"/>
      <c r="R1" s="123"/>
      <c r="S1" s="123"/>
      <c r="T1" s="123"/>
      <c r="U1" s="123"/>
    </row>
    <row r="2" ht="15" customHeight="1" spans="1:21">
      <c r="A2" s="68" t="s">
        <v>40</v>
      </c>
      <c r="B2" s="98"/>
      <c r="C2" s="28" t="s">
        <v>41</v>
      </c>
      <c r="D2" s="27"/>
      <c r="E2" s="27"/>
      <c r="F2" s="27"/>
      <c r="G2" s="98"/>
      <c r="H2" s="68"/>
      <c r="I2" s="98"/>
      <c r="J2" s="98"/>
      <c r="K2" s="98"/>
      <c r="L2" s="30" t="s">
        <v>42</v>
      </c>
      <c r="M2" s="412"/>
      <c r="N2" s="412"/>
      <c r="O2" s="412"/>
      <c r="P2" s="412"/>
      <c r="Q2" s="135"/>
      <c r="R2" s="135"/>
      <c r="S2" s="135"/>
      <c r="T2" s="135"/>
      <c r="U2" s="135"/>
    </row>
    <row r="3" ht="15" customHeight="1" spans="1:21">
      <c r="A3" s="32" t="s">
        <v>43</v>
      </c>
      <c r="B3" s="32"/>
      <c r="C3" s="32"/>
      <c r="D3" s="32" t="s">
        <v>44</v>
      </c>
      <c r="E3" s="31" t="s">
        <v>45</v>
      </c>
      <c r="F3" s="70" t="s">
        <v>46</v>
      </c>
      <c r="G3" s="70"/>
      <c r="H3" s="70"/>
      <c r="I3" s="70"/>
      <c r="J3" s="70"/>
      <c r="K3" s="70"/>
      <c r="L3" s="70"/>
      <c r="M3" s="412"/>
      <c r="N3" s="412"/>
      <c r="O3" s="412"/>
      <c r="P3" s="412"/>
      <c r="Q3" s="135"/>
      <c r="R3" s="135"/>
      <c r="S3" s="135"/>
      <c r="T3" s="135"/>
      <c r="U3" s="135"/>
    </row>
    <row r="4" ht="37.5" customHeight="1" spans="1:21">
      <c r="A4" s="32"/>
      <c r="B4" s="32"/>
      <c r="C4" s="32"/>
      <c r="D4" s="32"/>
      <c r="E4" s="31"/>
      <c r="F4" s="31" t="s">
        <v>47</v>
      </c>
      <c r="G4" s="31" t="s">
        <v>48</v>
      </c>
      <c r="H4" s="31" t="s">
        <v>49</v>
      </c>
      <c r="I4" s="31" t="s">
        <v>50</v>
      </c>
      <c r="J4" s="31" t="s">
        <v>51</v>
      </c>
      <c r="K4" s="31" t="s">
        <v>52</v>
      </c>
      <c r="L4" s="31" t="s">
        <v>53</v>
      </c>
      <c r="M4" s="412"/>
      <c r="N4" s="412"/>
      <c r="O4" s="412"/>
      <c r="P4" s="412"/>
      <c r="Q4" s="135"/>
      <c r="R4" s="135"/>
      <c r="S4" s="135"/>
      <c r="T4" s="135"/>
      <c r="U4" s="135"/>
    </row>
    <row r="5" ht="15" customHeight="1" spans="1:21">
      <c r="A5" s="253" t="s">
        <v>54</v>
      </c>
      <c r="B5" s="31" t="s">
        <v>55</v>
      </c>
      <c r="C5" s="31" t="s">
        <v>56</v>
      </c>
      <c r="D5" s="247" t="s">
        <v>57</v>
      </c>
      <c r="E5" s="103">
        <v>11959</v>
      </c>
      <c r="F5" s="103">
        <v>12813</v>
      </c>
      <c r="G5" s="39">
        <f>ROUND((F5-E5)/3,0)</f>
        <v>285</v>
      </c>
      <c r="H5" s="103">
        <v>0</v>
      </c>
      <c r="I5" s="39">
        <f>G5+H5</f>
        <v>285</v>
      </c>
      <c r="J5" s="39">
        <f>F5+I5</f>
        <v>13098</v>
      </c>
      <c r="K5" s="103">
        <v>13098</v>
      </c>
      <c r="L5" s="39">
        <f t="shared" ref="L5:L16" si="0">J5-K5</f>
        <v>0</v>
      </c>
      <c r="M5" s="412"/>
      <c r="N5" s="412"/>
      <c r="O5" s="412"/>
      <c r="P5" s="412"/>
      <c r="Q5" s="135"/>
      <c r="R5" s="135"/>
      <c r="S5" s="135"/>
      <c r="T5" s="135"/>
      <c r="U5" s="135"/>
    </row>
    <row r="6" ht="15" customHeight="1" spans="1:21">
      <c r="A6" s="253"/>
      <c r="B6" s="31"/>
      <c r="C6" s="31" t="s">
        <v>58</v>
      </c>
      <c r="D6" s="247" t="s">
        <v>57</v>
      </c>
      <c r="E6" s="103">
        <v>9318</v>
      </c>
      <c r="F6" s="103">
        <v>12062</v>
      </c>
      <c r="G6" s="250"/>
      <c r="H6" s="250"/>
      <c r="I6" s="250"/>
      <c r="J6" s="39">
        <f>ROUND((J5+E5)/2,0)</f>
        <v>12529</v>
      </c>
      <c r="K6" s="103">
        <v>12529</v>
      </c>
      <c r="L6" s="39">
        <f t="shared" si="0"/>
        <v>0</v>
      </c>
      <c r="M6" s="412"/>
      <c r="N6" s="412"/>
      <c r="O6" s="412"/>
      <c r="P6" s="412"/>
      <c r="Q6" s="135"/>
      <c r="R6" s="135"/>
      <c r="S6" s="135"/>
      <c r="T6" s="135"/>
      <c r="U6" s="135"/>
    </row>
    <row r="7" ht="15" customHeight="1" spans="1:21">
      <c r="A7" s="253"/>
      <c r="B7" s="31" t="s">
        <v>59</v>
      </c>
      <c r="C7" s="31" t="s">
        <v>56</v>
      </c>
      <c r="D7" s="247" t="s">
        <v>57</v>
      </c>
      <c r="E7" s="103">
        <v>929</v>
      </c>
      <c r="F7" s="103">
        <v>969</v>
      </c>
      <c r="G7" s="39">
        <f>ROUND((F7-E7)/3,0)</f>
        <v>13</v>
      </c>
      <c r="H7" s="103">
        <v>0</v>
      </c>
      <c r="I7" s="39">
        <f>G7+H7</f>
        <v>13</v>
      </c>
      <c r="J7" s="39">
        <f>F7+I7</f>
        <v>982</v>
      </c>
      <c r="K7" s="103">
        <v>982</v>
      </c>
      <c r="L7" s="39">
        <f t="shared" si="0"/>
        <v>0</v>
      </c>
      <c r="M7" s="412"/>
      <c r="N7" s="412"/>
      <c r="O7" s="412"/>
      <c r="P7" s="412"/>
      <c r="Q7" s="135"/>
      <c r="R7" s="135"/>
      <c r="S7" s="135"/>
      <c r="T7" s="135"/>
      <c r="U7" s="135"/>
    </row>
    <row r="8" ht="15" customHeight="1" spans="1:21">
      <c r="A8" s="253"/>
      <c r="B8" s="31"/>
      <c r="C8" s="31" t="s">
        <v>58</v>
      </c>
      <c r="D8" s="247" t="s">
        <v>57</v>
      </c>
      <c r="E8" s="103">
        <v>487</v>
      </c>
      <c r="F8" s="103">
        <v>943</v>
      </c>
      <c r="G8" s="250"/>
      <c r="H8" s="250"/>
      <c r="I8" s="250"/>
      <c r="J8" s="39">
        <f>ROUND((J7+E7)/2,0)</f>
        <v>956</v>
      </c>
      <c r="K8" s="103">
        <v>956</v>
      </c>
      <c r="L8" s="39">
        <f t="shared" si="0"/>
        <v>0</v>
      </c>
      <c r="M8" s="412"/>
      <c r="N8" s="412"/>
      <c r="O8" s="412"/>
      <c r="P8" s="412"/>
      <c r="Q8" s="135"/>
      <c r="R8" s="135"/>
      <c r="S8" s="135"/>
      <c r="T8" s="135"/>
      <c r="U8" s="135"/>
    </row>
    <row r="9" ht="15" customHeight="1" spans="1:21">
      <c r="A9" s="253"/>
      <c r="B9" s="31" t="s">
        <v>60</v>
      </c>
      <c r="C9" s="31" t="s">
        <v>56</v>
      </c>
      <c r="D9" s="247" t="s">
        <v>57</v>
      </c>
      <c r="E9" s="103">
        <v>0</v>
      </c>
      <c r="F9" s="103">
        <v>0</v>
      </c>
      <c r="G9" s="39">
        <f>ROUND((F9-E9)/3,0)</f>
        <v>0</v>
      </c>
      <c r="H9" s="103">
        <v>0</v>
      </c>
      <c r="I9" s="39">
        <f>G9+H9</f>
        <v>0</v>
      </c>
      <c r="J9" s="39">
        <f>F9+I9</f>
        <v>0</v>
      </c>
      <c r="K9" s="103">
        <v>0</v>
      </c>
      <c r="L9" s="39">
        <f t="shared" si="0"/>
        <v>0</v>
      </c>
      <c r="M9" s="412"/>
      <c r="N9" s="412"/>
      <c r="O9" s="412"/>
      <c r="P9" s="412"/>
      <c r="Q9" s="135"/>
      <c r="R9" s="135"/>
      <c r="S9" s="135"/>
      <c r="T9" s="135"/>
      <c r="U9" s="135"/>
    </row>
    <row r="10" ht="15" customHeight="1" spans="1:21">
      <c r="A10" s="254"/>
      <c r="B10" s="31"/>
      <c r="C10" s="31" t="s">
        <v>58</v>
      </c>
      <c r="D10" s="247" t="s">
        <v>57</v>
      </c>
      <c r="E10" s="103">
        <v>0</v>
      </c>
      <c r="F10" s="103">
        <v>0</v>
      </c>
      <c r="G10" s="250"/>
      <c r="H10" s="250"/>
      <c r="I10" s="250"/>
      <c r="J10" s="39">
        <f>ROUND((J9+E9)/2,0)</f>
        <v>0</v>
      </c>
      <c r="K10" s="103">
        <v>0</v>
      </c>
      <c r="L10" s="39">
        <f t="shared" si="0"/>
        <v>0</v>
      </c>
      <c r="M10" s="412"/>
      <c r="N10" s="412"/>
      <c r="O10" s="412"/>
      <c r="P10" s="412"/>
      <c r="Q10" s="135"/>
      <c r="R10" s="135"/>
      <c r="S10" s="135"/>
      <c r="T10" s="135"/>
      <c r="U10" s="135"/>
    </row>
    <row r="11" ht="15" customHeight="1" spans="1:21">
      <c r="A11" s="253" t="s">
        <v>61</v>
      </c>
      <c r="B11" s="31" t="s">
        <v>55</v>
      </c>
      <c r="C11" s="31" t="s">
        <v>56</v>
      </c>
      <c r="D11" s="247" t="s">
        <v>57</v>
      </c>
      <c r="E11" s="103">
        <v>8491</v>
      </c>
      <c r="F11" s="103">
        <v>8037</v>
      </c>
      <c r="G11" s="39">
        <f>ROUND((F11-E11)/3,0)</f>
        <v>-151</v>
      </c>
      <c r="H11" s="103">
        <v>0</v>
      </c>
      <c r="I11" s="39">
        <f>G11+H11</f>
        <v>-151</v>
      </c>
      <c r="J11" s="39">
        <f>F11+I11</f>
        <v>7886</v>
      </c>
      <c r="K11" s="103">
        <v>7886</v>
      </c>
      <c r="L11" s="39">
        <f t="shared" si="0"/>
        <v>0</v>
      </c>
      <c r="M11" s="412"/>
      <c r="N11" s="412"/>
      <c r="O11" s="412"/>
      <c r="P11" s="412"/>
      <c r="Q11" s="135"/>
      <c r="R11" s="135"/>
      <c r="S11" s="135"/>
      <c r="T11" s="135"/>
      <c r="U11" s="135"/>
    </row>
    <row r="12" ht="15" customHeight="1" spans="1:21">
      <c r="A12" s="253"/>
      <c r="B12" s="31"/>
      <c r="C12" s="31" t="s">
        <v>58</v>
      </c>
      <c r="D12" s="247" t="s">
        <v>57</v>
      </c>
      <c r="E12" s="103">
        <v>6331</v>
      </c>
      <c r="F12" s="103">
        <v>8473</v>
      </c>
      <c r="G12" s="250"/>
      <c r="H12" s="250"/>
      <c r="I12" s="250"/>
      <c r="J12" s="39">
        <f>ROUND((J11+E11)/2,0)</f>
        <v>8189</v>
      </c>
      <c r="K12" s="103">
        <v>8189</v>
      </c>
      <c r="L12" s="39">
        <f t="shared" si="0"/>
        <v>0</v>
      </c>
      <c r="M12" s="412"/>
      <c r="N12" s="412"/>
      <c r="O12" s="412"/>
      <c r="P12" s="412"/>
      <c r="Q12" s="135"/>
      <c r="R12" s="135"/>
      <c r="S12" s="135"/>
      <c r="T12" s="135"/>
      <c r="U12" s="135"/>
    </row>
    <row r="13" ht="15" customHeight="1" spans="1:21">
      <c r="A13" s="253"/>
      <c r="B13" s="31" t="s">
        <v>59</v>
      </c>
      <c r="C13" s="31" t="s">
        <v>56</v>
      </c>
      <c r="D13" s="247" t="s">
        <v>57</v>
      </c>
      <c r="E13" s="103">
        <v>866</v>
      </c>
      <c r="F13" s="103">
        <v>903</v>
      </c>
      <c r="G13" s="39">
        <f>ROUND((F13-E13)/3,0)</f>
        <v>12</v>
      </c>
      <c r="H13" s="103">
        <v>0</v>
      </c>
      <c r="I13" s="39">
        <f>G13+H13</f>
        <v>12</v>
      </c>
      <c r="J13" s="39">
        <f>F13+I13</f>
        <v>915</v>
      </c>
      <c r="K13" s="103">
        <v>915</v>
      </c>
      <c r="L13" s="39">
        <f t="shared" si="0"/>
        <v>0</v>
      </c>
      <c r="M13" s="412"/>
      <c r="N13" s="412"/>
      <c r="O13" s="412"/>
      <c r="P13" s="412"/>
      <c r="Q13" s="135"/>
      <c r="R13" s="135"/>
      <c r="S13" s="135"/>
      <c r="T13" s="135"/>
      <c r="U13" s="135"/>
    </row>
    <row r="14" ht="15" customHeight="1" spans="1:21">
      <c r="A14" s="253"/>
      <c r="B14" s="31"/>
      <c r="C14" s="31" t="s">
        <v>58</v>
      </c>
      <c r="D14" s="247" t="s">
        <v>57</v>
      </c>
      <c r="E14" s="103">
        <v>442</v>
      </c>
      <c r="F14" s="103">
        <v>878</v>
      </c>
      <c r="G14" s="250"/>
      <c r="H14" s="250"/>
      <c r="I14" s="250"/>
      <c r="J14" s="39">
        <f>ROUND((J13+E13)/2,0)</f>
        <v>891</v>
      </c>
      <c r="K14" s="103">
        <v>891</v>
      </c>
      <c r="L14" s="39">
        <f t="shared" si="0"/>
        <v>0</v>
      </c>
      <c r="M14" s="412"/>
      <c r="N14" s="412"/>
      <c r="O14" s="412"/>
      <c r="P14" s="412"/>
      <c r="Q14" s="135"/>
      <c r="R14" s="135"/>
      <c r="S14" s="135"/>
      <c r="T14" s="135"/>
      <c r="U14" s="135"/>
    </row>
    <row r="15" ht="15" customHeight="1" spans="1:21">
      <c r="A15" s="253"/>
      <c r="B15" s="31" t="s">
        <v>60</v>
      </c>
      <c r="C15" s="31" t="s">
        <v>56</v>
      </c>
      <c r="D15" s="247" t="s">
        <v>57</v>
      </c>
      <c r="E15" s="103">
        <v>0</v>
      </c>
      <c r="F15" s="103">
        <v>0</v>
      </c>
      <c r="G15" s="39">
        <f>ROUND((F15-E15)/3,0)</f>
        <v>0</v>
      </c>
      <c r="H15" s="103">
        <v>0</v>
      </c>
      <c r="I15" s="39">
        <f>G15+H15</f>
        <v>0</v>
      </c>
      <c r="J15" s="39">
        <f>F15+I15</f>
        <v>0</v>
      </c>
      <c r="K15" s="103">
        <v>0</v>
      </c>
      <c r="L15" s="39">
        <f t="shared" si="0"/>
        <v>0</v>
      </c>
      <c r="M15" s="412"/>
      <c r="N15" s="412"/>
      <c r="O15" s="412"/>
      <c r="P15" s="412"/>
      <c r="Q15" s="135"/>
      <c r="R15" s="135"/>
      <c r="S15" s="135"/>
      <c r="T15" s="135"/>
      <c r="U15" s="135"/>
    </row>
    <row r="16" ht="15" customHeight="1" spans="1:21">
      <c r="A16" s="254"/>
      <c r="B16" s="31"/>
      <c r="C16" s="31" t="s">
        <v>58</v>
      </c>
      <c r="D16" s="247" t="s">
        <v>57</v>
      </c>
      <c r="E16" s="103">
        <v>0</v>
      </c>
      <c r="F16" s="103">
        <v>0</v>
      </c>
      <c r="G16" s="250"/>
      <c r="H16" s="250"/>
      <c r="I16" s="250"/>
      <c r="J16" s="39">
        <f>ROUND((J15+E15)/2,0)</f>
        <v>0</v>
      </c>
      <c r="K16" s="103">
        <v>0</v>
      </c>
      <c r="L16" s="39">
        <f t="shared" si="0"/>
        <v>0</v>
      </c>
      <c r="M16" s="412"/>
      <c r="N16" s="412"/>
      <c r="O16" s="412"/>
      <c r="P16" s="412"/>
      <c r="Q16" s="135"/>
      <c r="R16" s="135"/>
      <c r="S16" s="135"/>
      <c r="T16" s="135"/>
      <c r="U16" s="135"/>
    </row>
    <row r="17" ht="15" customHeight="1" spans="1:21">
      <c r="A17" s="135"/>
      <c r="B17" s="135"/>
      <c r="C17" s="135"/>
      <c r="D17" s="135"/>
      <c r="E17" s="135"/>
      <c r="F17" s="135"/>
      <c r="G17" s="135"/>
      <c r="H17" s="135"/>
      <c r="I17" s="135"/>
      <c r="J17" s="135"/>
      <c r="K17" s="135"/>
      <c r="L17" s="135"/>
      <c r="M17" s="135"/>
      <c r="N17" s="135"/>
      <c r="O17" s="135"/>
      <c r="P17" s="135"/>
      <c r="Q17" s="135"/>
      <c r="R17" s="135"/>
      <c r="S17" s="135"/>
      <c r="T17" s="135"/>
      <c r="U17" s="135"/>
    </row>
    <row r="18" ht="37.5" customHeight="1" spans="1:21">
      <c r="A18" s="25" t="s">
        <v>62</v>
      </c>
      <c r="B18" s="25"/>
      <c r="C18" s="25"/>
      <c r="D18" s="25"/>
      <c r="E18" s="25"/>
      <c r="F18" s="25"/>
      <c r="G18" s="25"/>
      <c r="H18" s="25"/>
      <c r="I18" s="25"/>
      <c r="J18" s="25"/>
      <c r="K18" s="25"/>
      <c r="L18" s="25"/>
      <c r="M18" s="25"/>
      <c r="N18" s="25"/>
      <c r="O18" s="25"/>
      <c r="P18" s="25"/>
      <c r="Q18" s="25"/>
      <c r="R18" s="25"/>
      <c r="S18" s="25"/>
      <c r="T18" s="25"/>
      <c r="U18" s="25"/>
    </row>
    <row r="19" ht="15" customHeight="1" spans="1:21">
      <c r="A19" s="98"/>
      <c r="B19" s="98"/>
      <c r="C19" s="98"/>
      <c r="D19" s="98"/>
      <c r="E19" s="98"/>
      <c r="F19" s="98"/>
      <c r="G19" s="98"/>
      <c r="H19" s="98"/>
      <c r="I19" s="98"/>
      <c r="J19" s="98"/>
      <c r="K19" s="98"/>
      <c r="L19" s="98"/>
      <c r="M19" s="98"/>
      <c r="N19" s="98"/>
      <c r="O19" s="98"/>
      <c r="P19" s="98"/>
      <c r="Q19" s="98"/>
      <c r="R19" s="98"/>
      <c r="S19" s="98"/>
      <c r="T19" s="98"/>
      <c r="U19" s="98"/>
    </row>
    <row r="20" ht="15" customHeight="1" spans="1:21">
      <c r="A20" s="31" t="s">
        <v>63</v>
      </c>
      <c r="B20" s="31"/>
      <c r="C20" s="31"/>
      <c r="D20" s="31"/>
      <c r="E20" s="31"/>
      <c r="F20" s="31" t="s">
        <v>64</v>
      </c>
      <c r="G20" s="31"/>
      <c r="H20" s="31"/>
      <c r="I20" s="31" t="s">
        <v>65</v>
      </c>
      <c r="J20" s="31"/>
      <c r="K20" s="31"/>
      <c r="L20" s="31" t="s">
        <v>66</v>
      </c>
      <c r="M20" s="31"/>
      <c r="N20" s="31"/>
      <c r="O20" s="31" t="s">
        <v>46</v>
      </c>
      <c r="P20" s="31"/>
      <c r="Q20" s="31"/>
      <c r="R20" s="31"/>
      <c r="S20" s="31"/>
      <c r="T20" s="31"/>
      <c r="U20" s="31"/>
    </row>
    <row r="21" ht="51.75" customHeight="1" spans="1:21">
      <c r="A21" s="31"/>
      <c r="B21" s="31"/>
      <c r="C21" s="31"/>
      <c r="D21" s="31"/>
      <c r="E21" s="31"/>
      <c r="F21" s="31" t="s">
        <v>47</v>
      </c>
      <c r="G21" s="31" t="s">
        <v>67</v>
      </c>
      <c r="H21" s="31" t="s">
        <v>68</v>
      </c>
      <c r="I21" s="31" t="s">
        <v>47</v>
      </c>
      <c r="J21" s="31" t="s">
        <v>67</v>
      </c>
      <c r="K21" s="31" t="s">
        <v>68</v>
      </c>
      <c r="L21" s="31" t="s">
        <v>47</v>
      </c>
      <c r="M21" s="31" t="s">
        <v>67</v>
      </c>
      <c r="N21" s="31" t="s">
        <v>68</v>
      </c>
      <c r="O21" s="31" t="s">
        <v>47</v>
      </c>
      <c r="P21" s="31" t="s">
        <v>69</v>
      </c>
      <c r="Q21" s="31" t="s">
        <v>70</v>
      </c>
      <c r="R21" s="31" t="s">
        <v>71</v>
      </c>
      <c r="S21" s="31" t="s">
        <v>72</v>
      </c>
      <c r="T21" s="31" t="s">
        <v>52</v>
      </c>
      <c r="U21" s="31" t="s">
        <v>53</v>
      </c>
    </row>
    <row r="22" ht="15" customHeight="1" spans="1:21">
      <c r="A22" s="31" t="s">
        <v>73</v>
      </c>
      <c r="B22" s="34" t="s">
        <v>74</v>
      </c>
      <c r="C22" s="34"/>
      <c r="D22" s="34"/>
      <c r="E22" s="32" t="s">
        <v>75</v>
      </c>
      <c r="F22" s="101">
        <f>F25+F26+F27</f>
        <v>85752306</v>
      </c>
      <c r="G22" s="101">
        <f>G25+G26+G27</f>
        <v>120307236</v>
      </c>
      <c r="H22" s="86">
        <f>IF(G22=0,0,ROUND(F22/G22,4))</f>
        <v>0.7128</v>
      </c>
      <c r="I22" s="101">
        <f>I25+I26+I27</f>
        <v>127470879</v>
      </c>
      <c r="J22" s="101">
        <f>J25+J26+J27</f>
        <v>177948153</v>
      </c>
      <c r="K22" s="86">
        <f>IF(J22=0,0,ROUND(I22/J22,4))</f>
        <v>0.7163</v>
      </c>
      <c r="L22" s="101">
        <f>L25+L26+L27</f>
        <v>169920000</v>
      </c>
      <c r="M22" s="101">
        <f>M25+M26+M27</f>
        <v>294070000</v>
      </c>
      <c r="N22" s="86">
        <f>IF(M22=0,0,ROUND(L22/M22,4))</f>
        <v>0.5778</v>
      </c>
      <c r="O22" s="101">
        <f>O25+O26+O27</f>
        <v>220380000</v>
      </c>
      <c r="P22" s="86">
        <f>ROUND((H22+K22+N22)/3,4)</f>
        <v>0.669</v>
      </c>
      <c r="Q22" s="86">
        <f>R22-P22</f>
        <v>0.00249999999999995</v>
      </c>
      <c r="R22" s="86">
        <f>IF(S22=0,0,ROUND(O22/S22,4))</f>
        <v>0.6715</v>
      </c>
      <c r="S22" s="101">
        <f>S25+S26+S27</f>
        <v>328202483.97</v>
      </c>
      <c r="T22" s="101">
        <f>T25+T26+T27</f>
        <v>0</v>
      </c>
      <c r="U22" s="101">
        <f>U25+U26+U27</f>
        <v>328202483.97</v>
      </c>
    </row>
    <row r="23" ht="15" customHeight="1" spans="1:21">
      <c r="A23" s="31"/>
      <c r="B23" s="186" t="s">
        <v>76</v>
      </c>
      <c r="C23" s="186"/>
      <c r="D23" s="186"/>
      <c r="E23" s="32" t="s">
        <v>75</v>
      </c>
      <c r="F23" s="250"/>
      <c r="G23" s="250"/>
      <c r="H23" s="102"/>
      <c r="I23" s="250"/>
      <c r="J23" s="250"/>
      <c r="K23" s="102"/>
      <c r="L23" s="250"/>
      <c r="M23" s="250"/>
      <c r="N23" s="102"/>
      <c r="O23" s="250"/>
      <c r="P23" s="102"/>
      <c r="Q23" s="102"/>
      <c r="R23" s="102"/>
      <c r="S23" s="250"/>
      <c r="T23" s="82">
        <v>0</v>
      </c>
      <c r="U23" s="82">
        <v>0</v>
      </c>
    </row>
    <row r="24" ht="15" customHeight="1" spans="1:21">
      <c r="A24" s="31"/>
      <c r="B24" s="32" t="s">
        <v>44</v>
      </c>
      <c r="C24" s="32"/>
      <c r="D24" s="32"/>
      <c r="E24" s="32" t="s">
        <v>75</v>
      </c>
      <c r="F24" s="82">
        <v>79715502</v>
      </c>
      <c r="G24" s="82">
        <v>112192188</v>
      </c>
      <c r="H24" s="86">
        <f>IF(G24=0,0,ROUND(F24/G24,4))</f>
        <v>0.7105</v>
      </c>
      <c r="I24" s="82">
        <v>118775277</v>
      </c>
      <c r="J24" s="82">
        <v>165874005</v>
      </c>
      <c r="K24" s="86">
        <f>IF(J24=0,0,ROUND(I24/J24,4))</f>
        <v>0.7161</v>
      </c>
      <c r="L24" s="82">
        <v>159050000</v>
      </c>
      <c r="M24" s="82">
        <v>279080000</v>
      </c>
      <c r="N24" s="86">
        <f>IF(M24=0,0,ROUND(L24/M24,4))</f>
        <v>0.5699</v>
      </c>
      <c r="O24" s="82">
        <v>198120000</v>
      </c>
      <c r="P24" s="86">
        <f>ROUND((H24+K24+N24)/3,4)</f>
        <v>0.6655</v>
      </c>
      <c r="Q24" s="105">
        <v>0</v>
      </c>
      <c r="R24" s="86">
        <f>P24+Q24</f>
        <v>0.6655</v>
      </c>
      <c r="S24" s="101">
        <v>297700976.71</v>
      </c>
      <c r="T24" s="82">
        <v>0</v>
      </c>
      <c r="U24" s="101">
        <f>S24-T24</f>
        <v>297700976.71</v>
      </c>
    </row>
    <row r="25" ht="15" customHeight="1" spans="1:21">
      <c r="A25" s="31"/>
      <c r="B25" s="32" t="s">
        <v>77</v>
      </c>
      <c r="C25" s="32"/>
      <c r="D25" s="32"/>
      <c r="E25" s="32" t="s">
        <v>75</v>
      </c>
      <c r="F25" s="82">
        <v>79715502</v>
      </c>
      <c r="G25" s="82">
        <v>112192188</v>
      </c>
      <c r="H25" s="86">
        <f>IF(G25=0,0,ROUND(F25/G25,4))</f>
        <v>0.7105</v>
      </c>
      <c r="I25" s="82">
        <v>118775277</v>
      </c>
      <c r="J25" s="82">
        <v>165874005</v>
      </c>
      <c r="K25" s="86">
        <f>IF(J25=0,0,ROUND(I25/J25,4))</f>
        <v>0.7161</v>
      </c>
      <c r="L25" s="82">
        <v>159050000</v>
      </c>
      <c r="M25" s="82">
        <v>279080000</v>
      </c>
      <c r="N25" s="86">
        <f>IF(M25=0,0,ROUND(L25/M25,4))</f>
        <v>0.5699</v>
      </c>
      <c r="O25" s="82">
        <v>198120000</v>
      </c>
      <c r="P25" s="86">
        <f>ROUND((H25+K25+N25)/3,4)</f>
        <v>0.6655</v>
      </c>
      <c r="Q25" s="105">
        <v>0</v>
      </c>
      <c r="R25" s="86">
        <f>P25+Q25</f>
        <v>0.6655</v>
      </c>
      <c r="S25" s="101">
        <v>297700976.71</v>
      </c>
      <c r="T25" s="82">
        <v>0</v>
      </c>
      <c r="U25" s="101">
        <f>S25-T25</f>
        <v>297700976.71</v>
      </c>
    </row>
    <row r="26" ht="15" customHeight="1" spans="1:21">
      <c r="A26" s="31"/>
      <c r="B26" s="186" t="s">
        <v>78</v>
      </c>
      <c r="C26" s="186"/>
      <c r="D26" s="186"/>
      <c r="E26" s="32" t="s">
        <v>75</v>
      </c>
      <c r="F26" s="82">
        <v>6036804</v>
      </c>
      <c r="G26" s="82">
        <v>8115048</v>
      </c>
      <c r="H26" s="86">
        <f>IF(G26=0,0,ROUND(F26/G26,4))</f>
        <v>0.7439</v>
      </c>
      <c r="I26" s="82">
        <v>8695602</v>
      </c>
      <c r="J26" s="82">
        <v>12074148</v>
      </c>
      <c r="K26" s="86">
        <f>IF(J26=0,0,ROUND(I26/J26,4))</f>
        <v>0.7202</v>
      </c>
      <c r="L26" s="82">
        <v>10870000</v>
      </c>
      <c r="M26" s="82">
        <v>14990000</v>
      </c>
      <c r="N26" s="86">
        <f>IF(M26=0,0,ROUND(L26/M26,4))</f>
        <v>0.7252</v>
      </c>
      <c r="O26" s="82">
        <v>22260000</v>
      </c>
      <c r="P26" s="86">
        <f>ROUND((H26+K26+N26)/3,4)</f>
        <v>0.7298</v>
      </c>
      <c r="Q26" s="105">
        <v>0</v>
      </c>
      <c r="R26" s="86">
        <f>P26+Q26</f>
        <v>0.7298</v>
      </c>
      <c r="S26" s="101">
        <v>30501507.26</v>
      </c>
      <c r="T26" s="82">
        <v>0</v>
      </c>
      <c r="U26" s="101">
        <f>S26-T26</f>
        <v>30501507.26</v>
      </c>
    </row>
    <row r="27" ht="15" customHeight="1" spans="1:21">
      <c r="A27" s="31"/>
      <c r="B27" s="186" t="s">
        <v>79</v>
      </c>
      <c r="C27" s="186"/>
      <c r="D27" s="186"/>
      <c r="E27" s="32" t="s">
        <v>75</v>
      </c>
      <c r="F27" s="82">
        <v>0</v>
      </c>
      <c r="G27" s="82">
        <v>0</v>
      </c>
      <c r="H27" s="86">
        <f>IF(G27=0,0,ROUND(F27/G27,4))</f>
        <v>0</v>
      </c>
      <c r="I27" s="82">
        <v>0</v>
      </c>
      <c r="J27" s="82">
        <v>0</v>
      </c>
      <c r="K27" s="86">
        <f>IF(J27=0,0,ROUND(I27/J27,4))</f>
        <v>0</v>
      </c>
      <c r="L27" s="82">
        <v>0</v>
      </c>
      <c r="M27" s="82">
        <v>0</v>
      </c>
      <c r="N27" s="86">
        <f>IF(M27=0,0,ROUND(L27/M27,4))</f>
        <v>0</v>
      </c>
      <c r="O27" s="82">
        <v>0</v>
      </c>
      <c r="P27" s="86">
        <f>ROUND((H27+K27+N27)/3,4)</f>
        <v>0</v>
      </c>
      <c r="Q27" s="105">
        <v>0</v>
      </c>
      <c r="R27" s="86">
        <f>P27+Q27</f>
        <v>0</v>
      </c>
      <c r="S27" s="101">
        <v>0</v>
      </c>
      <c r="T27" s="82">
        <v>0</v>
      </c>
      <c r="U27" s="101">
        <f>S27-T27</f>
        <v>0</v>
      </c>
    </row>
  </sheetData>
  <mergeCells count="28">
    <mergeCell ref="A1:L1"/>
    <mergeCell ref="A2:B2"/>
    <mergeCell ref="C2:F2"/>
    <mergeCell ref="F3:L3"/>
    <mergeCell ref="A18:U18"/>
    <mergeCell ref="F20:H20"/>
    <mergeCell ref="I20:K20"/>
    <mergeCell ref="L20:N20"/>
    <mergeCell ref="O20:U20"/>
    <mergeCell ref="B22:D22"/>
    <mergeCell ref="B23:D23"/>
    <mergeCell ref="B24:D24"/>
    <mergeCell ref="B25:D25"/>
    <mergeCell ref="B26:D26"/>
    <mergeCell ref="B27:D27"/>
    <mergeCell ref="A5:A10"/>
    <mergeCell ref="A11:A16"/>
    <mergeCell ref="A22:A27"/>
    <mergeCell ref="B5:B6"/>
    <mergeCell ref="B7:B8"/>
    <mergeCell ref="B9:B10"/>
    <mergeCell ref="B11:B12"/>
    <mergeCell ref="B13:B14"/>
    <mergeCell ref="B15:B16"/>
    <mergeCell ref="D3:D4"/>
    <mergeCell ref="E3:E4"/>
    <mergeCell ref="A3:C4"/>
    <mergeCell ref="A20:E21"/>
  </mergeCells>
  <printOptions horizontalCentered="1"/>
  <pageMargins left="0.78740157480315" right="0.78740157480315" top="1.18110236220472" bottom="1.18110236220472" header="0.51181" footer="0.51181"/>
  <pageSetup paperSize="9" scale="50" orientation="landscape" errors="blank"/>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0"/>
  <sheetViews>
    <sheetView showGridLines="0" workbookViewId="0">
      <pane topLeftCell="G12" activePane="bottomRight" state="frozen"/>
      <selection activeCell="A1" sqref="A1:M1"/>
    </sheetView>
  </sheetViews>
  <sheetFormatPr defaultColWidth="8" defaultRowHeight="13.5"/>
  <cols>
    <col min="1" max="2" width="9.86666666666667" style="1"/>
    <col min="3" max="5" width="11.7083333333333" style="1"/>
    <col min="6" max="6" width="9.86666666666667" style="1"/>
    <col min="7" max="8" width="23.5916666666667" style="1"/>
    <col min="9" max="9" width="15.225" style="1"/>
    <col min="10" max="10" width="9.86666666666667" style="1"/>
    <col min="11" max="11" width="29.45" style="1"/>
    <col min="12" max="12" width="23.5916666666667" style="1"/>
    <col min="13" max="13" width="9.86666666666667" style="1"/>
  </cols>
  <sheetData>
    <row r="1" ht="43.5" customHeight="1" spans="1:13">
      <c r="A1" s="195" t="s">
        <v>791</v>
      </c>
      <c r="B1" s="239"/>
      <c r="C1" s="239"/>
      <c r="D1" s="239"/>
      <c r="E1" s="239"/>
      <c r="F1" s="195"/>
      <c r="G1" s="140"/>
      <c r="H1" s="239"/>
      <c r="I1" s="140"/>
      <c r="J1" s="195"/>
      <c r="K1" s="195"/>
      <c r="L1" s="195"/>
      <c r="M1" s="195"/>
    </row>
    <row r="2" ht="14.25" customHeight="1" spans="1:13">
      <c r="A2" s="240"/>
      <c r="B2" s="240"/>
      <c r="C2" s="240"/>
      <c r="D2" s="240"/>
      <c r="E2" s="240"/>
      <c r="F2" s="241"/>
      <c r="G2" s="140"/>
      <c r="H2" s="240"/>
      <c r="I2" s="140"/>
      <c r="J2" s="240"/>
      <c r="K2" s="240"/>
      <c r="L2" s="240"/>
      <c r="M2" s="240"/>
    </row>
    <row r="3" ht="17.25" customHeight="1" spans="1:13">
      <c r="A3" s="30" t="s">
        <v>40</v>
      </c>
      <c r="B3" s="30"/>
      <c r="C3" s="28" t="s">
        <v>41</v>
      </c>
      <c r="D3" s="28"/>
      <c r="E3" s="242"/>
      <c r="F3" s="27"/>
      <c r="G3" s="202"/>
      <c r="H3" s="68" t="s">
        <v>2</v>
      </c>
      <c r="I3" s="202"/>
      <c r="J3" s="68"/>
      <c r="K3" s="30"/>
      <c r="L3" s="30" t="s">
        <v>81</v>
      </c>
      <c r="M3" s="30"/>
    </row>
    <row r="4" ht="21" customHeight="1" spans="1:13">
      <c r="A4" s="31" t="s">
        <v>82</v>
      </c>
      <c r="B4" s="31"/>
      <c r="C4" s="31"/>
      <c r="D4" s="31"/>
      <c r="E4" s="243"/>
      <c r="F4" s="31" t="s">
        <v>44</v>
      </c>
      <c r="G4" s="31" t="s">
        <v>45</v>
      </c>
      <c r="H4" s="31" t="s">
        <v>5</v>
      </c>
      <c r="I4" s="31" t="s">
        <v>632</v>
      </c>
      <c r="J4" s="252" t="s">
        <v>86</v>
      </c>
      <c r="K4" s="31" t="s">
        <v>6</v>
      </c>
      <c r="L4" s="31"/>
      <c r="M4" s="31"/>
    </row>
    <row r="5" ht="43.5" customHeight="1" spans="1:13">
      <c r="A5" s="31"/>
      <c r="B5" s="31"/>
      <c r="C5" s="244"/>
      <c r="D5" s="244"/>
      <c r="E5" s="243"/>
      <c r="F5" s="31"/>
      <c r="G5" s="31"/>
      <c r="H5" s="31"/>
      <c r="I5" s="31"/>
      <c r="J5" s="254"/>
      <c r="K5" s="31" t="s">
        <v>646</v>
      </c>
      <c r="L5" s="31" t="s">
        <v>92</v>
      </c>
      <c r="M5" s="31" t="s">
        <v>87</v>
      </c>
    </row>
    <row r="6" ht="17.25" customHeight="1" spans="1:13">
      <c r="A6" s="73" t="s">
        <v>93</v>
      </c>
      <c r="B6" s="73" t="s">
        <v>54</v>
      </c>
      <c r="C6" s="73" t="s">
        <v>95</v>
      </c>
      <c r="D6" s="73"/>
      <c r="E6" s="243"/>
      <c r="F6" s="32" t="s">
        <v>57</v>
      </c>
      <c r="G6" s="39">
        <f>SUM(G7:G8)</f>
        <v>0</v>
      </c>
      <c r="H6" s="39">
        <f>SUM(H7:H8)</f>
        <v>0</v>
      </c>
      <c r="I6" s="121">
        <f t="shared" ref="I6:I50" si="0">IF(G6=0,0,ROUND(H6/G6-1,4))</f>
        <v>0</v>
      </c>
      <c r="J6" s="250"/>
      <c r="K6" s="39">
        <f>K7+K8</f>
        <v>0</v>
      </c>
      <c r="L6" s="39">
        <f t="shared" ref="L6:L15" si="1">K6-H6</f>
        <v>0</v>
      </c>
      <c r="M6" s="86">
        <f t="shared" ref="M6:M15" si="2">IF(H6=0,0,ROUND(K6/H6-1,2))</f>
        <v>0</v>
      </c>
    </row>
    <row r="7" ht="17.25" customHeight="1" spans="1:13">
      <c r="A7" s="73"/>
      <c r="B7" s="73"/>
      <c r="C7" s="73" t="s">
        <v>633</v>
      </c>
      <c r="D7" s="73"/>
      <c r="E7" s="243"/>
      <c r="F7" s="32" t="s">
        <v>57</v>
      </c>
      <c r="G7" s="103">
        <v>0</v>
      </c>
      <c r="H7" s="103">
        <v>0</v>
      </c>
      <c r="I7" s="121">
        <f t="shared" si="0"/>
        <v>0</v>
      </c>
      <c r="J7" s="105">
        <v>0</v>
      </c>
      <c r="K7" s="39">
        <v>0</v>
      </c>
      <c r="L7" s="39">
        <f t="shared" si="1"/>
        <v>0</v>
      </c>
      <c r="M7" s="86">
        <f t="shared" si="2"/>
        <v>0</v>
      </c>
    </row>
    <row r="8" ht="17.25" customHeight="1" spans="1:13">
      <c r="A8" s="73"/>
      <c r="B8" s="73"/>
      <c r="C8" s="73" t="s">
        <v>634</v>
      </c>
      <c r="D8" s="73"/>
      <c r="E8" s="243"/>
      <c r="F8" s="32" t="s">
        <v>57</v>
      </c>
      <c r="G8" s="39">
        <f>SUM(G9:G10)</f>
        <v>0</v>
      </c>
      <c r="H8" s="39">
        <f>SUM(H9:H10)</f>
        <v>0</v>
      </c>
      <c r="I8" s="121">
        <f t="shared" si="0"/>
        <v>0</v>
      </c>
      <c r="J8" s="250"/>
      <c r="K8" s="39">
        <f>K9+K10</f>
        <v>0</v>
      </c>
      <c r="L8" s="39">
        <f t="shared" si="1"/>
        <v>0</v>
      </c>
      <c r="M8" s="86">
        <f t="shared" si="2"/>
        <v>0</v>
      </c>
    </row>
    <row r="9" ht="17.25" customHeight="1" spans="1:13">
      <c r="A9" s="73"/>
      <c r="B9" s="73"/>
      <c r="C9" s="245" t="s">
        <v>635</v>
      </c>
      <c r="D9" s="246"/>
      <c r="E9" s="247"/>
      <c r="F9" s="32" t="s">
        <v>57</v>
      </c>
      <c r="G9" s="103">
        <v>0</v>
      </c>
      <c r="H9" s="103">
        <v>0</v>
      </c>
      <c r="I9" s="121">
        <f t="shared" si="0"/>
        <v>0</v>
      </c>
      <c r="J9" s="105">
        <v>0</v>
      </c>
      <c r="K9" s="39">
        <v>0</v>
      </c>
      <c r="L9" s="39">
        <f t="shared" si="1"/>
        <v>0</v>
      </c>
      <c r="M9" s="86">
        <f t="shared" si="2"/>
        <v>0</v>
      </c>
    </row>
    <row r="10" ht="17.25" customHeight="1" spans="1:13">
      <c r="A10" s="73"/>
      <c r="B10" s="73"/>
      <c r="C10" s="245" t="s">
        <v>636</v>
      </c>
      <c r="D10" s="246"/>
      <c r="E10" s="247"/>
      <c r="F10" s="32" t="s">
        <v>57</v>
      </c>
      <c r="G10" s="103">
        <v>0</v>
      </c>
      <c r="H10" s="103">
        <v>0</v>
      </c>
      <c r="I10" s="121">
        <f t="shared" si="0"/>
        <v>0</v>
      </c>
      <c r="J10" s="105">
        <v>0</v>
      </c>
      <c r="K10" s="39">
        <v>0</v>
      </c>
      <c r="L10" s="39">
        <f t="shared" si="1"/>
        <v>0</v>
      </c>
      <c r="M10" s="86">
        <f t="shared" si="2"/>
        <v>0</v>
      </c>
    </row>
    <row r="11" ht="17.25" customHeight="1" spans="1:13">
      <c r="A11" s="248"/>
      <c r="B11" s="31" t="s">
        <v>97</v>
      </c>
      <c r="C11" s="73" t="s">
        <v>74</v>
      </c>
      <c r="D11" s="73"/>
      <c r="E11" s="243"/>
      <c r="F11" s="32" t="s">
        <v>75</v>
      </c>
      <c r="G11" s="101" t="e">
        <f>G25/G6/12</f>
        <v>#DIV/0!</v>
      </c>
      <c r="H11" s="101">
        <f>IF(H6=0,0,ROUND(H25/H6/12,2))</f>
        <v>0</v>
      </c>
      <c r="I11" s="121" t="e">
        <f t="shared" si="0"/>
        <v>#DIV/0!</v>
      </c>
      <c r="J11" s="250"/>
      <c r="K11" s="101">
        <f>IF(K6=0,0,ROUND(K25/K6/12,2))</f>
        <v>0</v>
      </c>
      <c r="L11" s="101">
        <f t="shared" si="1"/>
        <v>0</v>
      </c>
      <c r="M11" s="86">
        <f t="shared" si="2"/>
        <v>0</v>
      </c>
    </row>
    <row r="12" ht="17.25" customHeight="1" spans="1:13">
      <c r="A12" s="248"/>
      <c r="B12" s="31"/>
      <c r="C12" s="73" t="s">
        <v>633</v>
      </c>
      <c r="D12" s="73"/>
      <c r="E12" s="243"/>
      <c r="F12" s="32" t="s">
        <v>75</v>
      </c>
      <c r="G12" s="101" t="e">
        <f>G26/G7/12</f>
        <v>#DIV/0!</v>
      </c>
      <c r="H12" s="101">
        <f>IF(H7=0,0,ROUND(H26/H7/12,2))</f>
        <v>0</v>
      </c>
      <c r="I12" s="121" t="e">
        <f t="shared" si="0"/>
        <v>#DIV/0!</v>
      </c>
      <c r="J12" s="105">
        <v>0</v>
      </c>
      <c r="K12" s="101">
        <v>0</v>
      </c>
      <c r="L12" s="101">
        <f t="shared" si="1"/>
        <v>0</v>
      </c>
      <c r="M12" s="86">
        <f t="shared" si="2"/>
        <v>0</v>
      </c>
    </row>
    <row r="13" ht="17.25" customHeight="1" spans="1:13">
      <c r="A13" s="248"/>
      <c r="B13" s="31"/>
      <c r="C13" s="73" t="s">
        <v>634</v>
      </c>
      <c r="D13" s="73"/>
      <c r="E13" s="243"/>
      <c r="F13" s="32" t="s">
        <v>75</v>
      </c>
      <c r="G13" s="101" t="e">
        <f>G27/G8/12</f>
        <v>#DIV/0!</v>
      </c>
      <c r="H13" s="101">
        <f>IF(H8=0,0,ROUND(H27/H8/12,2))</f>
        <v>0</v>
      </c>
      <c r="I13" s="121" t="e">
        <f t="shared" si="0"/>
        <v>#DIV/0!</v>
      </c>
      <c r="J13" s="250"/>
      <c r="K13" s="101">
        <f>IF(K8=0,0,ROUND(K27/K8/12,2))</f>
        <v>0</v>
      </c>
      <c r="L13" s="101">
        <f t="shared" si="1"/>
        <v>0</v>
      </c>
      <c r="M13" s="86">
        <f t="shared" si="2"/>
        <v>0</v>
      </c>
    </row>
    <row r="14" ht="17.25" customHeight="1" spans="1:13">
      <c r="A14" s="248"/>
      <c r="B14" s="31"/>
      <c r="C14" s="245" t="s">
        <v>635</v>
      </c>
      <c r="D14" s="246"/>
      <c r="E14" s="247"/>
      <c r="F14" s="32" t="s">
        <v>75</v>
      </c>
      <c r="G14" s="101" t="e">
        <f>G28/G9/12</f>
        <v>#DIV/0!</v>
      </c>
      <c r="H14" s="101">
        <f>IF(H9=0,0,ROUND(H28/H9/12,2))</f>
        <v>0</v>
      </c>
      <c r="I14" s="121" t="e">
        <f t="shared" si="0"/>
        <v>#DIV/0!</v>
      </c>
      <c r="J14" s="105">
        <v>0</v>
      </c>
      <c r="K14" s="101">
        <v>0</v>
      </c>
      <c r="L14" s="101">
        <f t="shared" si="1"/>
        <v>0</v>
      </c>
      <c r="M14" s="86">
        <f t="shared" si="2"/>
        <v>0</v>
      </c>
    </row>
    <row r="15" ht="17.25" customHeight="1" spans="1:13">
      <c r="A15" s="248"/>
      <c r="B15" s="31"/>
      <c r="C15" s="245" t="s">
        <v>636</v>
      </c>
      <c r="D15" s="246"/>
      <c r="E15" s="247"/>
      <c r="F15" s="32" t="s">
        <v>75</v>
      </c>
      <c r="G15" s="101" t="e">
        <f>G29/G10/12</f>
        <v>#DIV/0!</v>
      </c>
      <c r="H15" s="101">
        <f>IF(H10=0,0,ROUND(H29/H10/12,2))</f>
        <v>0</v>
      </c>
      <c r="I15" s="121" t="e">
        <f t="shared" si="0"/>
        <v>#DIV/0!</v>
      </c>
      <c r="J15" s="105">
        <v>0</v>
      </c>
      <c r="K15" s="101">
        <v>0</v>
      </c>
      <c r="L15" s="101">
        <f t="shared" si="1"/>
        <v>0</v>
      </c>
      <c r="M15" s="86">
        <f t="shared" si="2"/>
        <v>0</v>
      </c>
    </row>
    <row r="16" ht="17.25" customHeight="1" spans="1:13">
      <c r="A16" s="248"/>
      <c r="B16" s="73" t="s">
        <v>637</v>
      </c>
      <c r="C16" s="245" t="s">
        <v>74</v>
      </c>
      <c r="D16" s="246"/>
      <c r="E16" s="247"/>
      <c r="F16" s="32" t="s">
        <v>99</v>
      </c>
      <c r="G16" s="121">
        <f>SUM(G17:G18)</f>
        <v>0</v>
      </c>
      <c r="H16" s="86">
        <f>H17+H18</f>
        <v>0</v>
      </c>
      <c r="I16" s="121">
        <f t="shared" si="0"/>
        <v>0</v>
      </c>
      <c r="J16" s="250"/>
      <c r="K16" s="86">
        <f>K17+K18</f>
        <v>0</v>
      </c>
      <c r="L16" s="250"/>
      <c r="M16" s="102"/>
    </row>
    <row r="17" ht="17.25" customHeight="1" spans="1:13">
      <c r="A17" s="248"/>
      <c r="B17" s="243"/>
      <c r="C17" s="73" t="s">
        <v>638</v>
      </c>
      <c r="D17" s="249"/>
      <c r="E17" s="250"/>
      <c r="F17" s="32" t="s">
        <v>99</v>
      </c>
      <c r="G17" s="251">
        <v>0</v>
      </c>
      <c r="H17" s="105">
        <v>0</v>
      </c>
      <c r="I17" s="121">
        <f t="shared" si="0"/>
        <v>0</v>
      </c>
      <c r="J17" s="250"/>
      <c r="K17" s="105">
        <v>0</v>
      </c>
      <c r="L17" s="250"/>
      <c r="M17" s="102"/>
    </row>
    <row r="18" ht="17.25" customHeight="1" spans="1:13">
      <c r="A18" s="248"/>
      <c r="B18" s="243"/>
      <c r="C18" s="73" t="s">
        <v>639</v>
      </c>
      <c r="D18" s="249"/>
      <c r="E18" s="250"/>
      <c r="F18" s="32" t="s">
        <v>99</v>
      </c>
      <c r="G18" s="251">
        <v>0</v>
      </c>
      <c r="H18" s="105">
        <v>0</v>
      </c>
      <c r="I18" s="121">
        <f t="shared" si="0"/>
        <v>0</v>
      </c>
      <c r="J18" s="250"/>
      <c r="K18" s="105">
        <v>0</v>
      </c>
      <c r="L18" s="250"/>
      <c r="M18" s="102"/>
    </row>
    <row r="19" ht="17.25" customHeight="1" spans="1:13">
      <c r="A19" s="248"/>
      <c r="B19" s="73" t="s">
        <v>100</v>
      </c>
      <c r="C19" s="73" t="s">
        <v>633</v>
      </c>
      <c r="D19" s="73"/>
      <c r="E19" s="243"/>
      <c r="F19" s="32" t="s">
        <v>99</v>
      </c>
      <c r="G19" s="121" t="e">
        <f>G35/(G26*G16)</f>
        <v>#DIV/0!</v>
      </c>
      <c r="H19" s="105">
        <v>0</v>
      </c>
      <c r="I19" s="121" t="e">
        <f t="shared" si="0"/>
        <v>#DIV/0!</v>
      </c>
      <c r="J19" s="250"/>
      <c r="K19" s="105">
        <v>0</v>
      </c>
      <c r="L19" s="86">
        <f t="shared" ref="L19:L50" si="3">K19-H19</f>
        <v>0</v>
      </c>
      <c r="M19" s="102"/>
    </row>
    <row r="20" ht="17.25" customHeight="1" spans="1:13">
      <c r="A20" s="248"/>
      <c r="B20" s="73"/>
      <c r="C20" s="73" t="s">
        <v>634</v>
      </c>
      <c r="D20" s="73"/>
      <c r="E20" s="243"/>
      <c r="F20" s="32" t="s">
        <v>99</v>
      </c>
      <c r="G20" s="121" t="e">
        <f>G39/(G27*G16)</f>
        <v>#DIV/0!</v>
      </c>
      <c r="H20" s="86">
        <f>IF(H28*H18+H29*H16+H42+H44=0,0,ROUND(H39/(H28*H18+H29*H16+H42+H44),4))</f>
        <v>0</v>
      </c>
      <c r="I20" s="121" t="e">
        <f t="shared" si="0"/>
        <v>#DIV/0!</v>
      </c>
      <c r="J20" s="250"/>
      <c r="K20" s="86">
        <f>IF(K28*K18+K29*K16+K42+K44=0,0,ROUND(K39/(K28*K18+K29*K16+K42+K44),4))</f>
        <v>0</v>
      </c>
      <c r="L20" s="86">
        <f t="shared" si="3"/>
        <v>0</v>
      </c>
      <c r="M20" s="102"/>
    </row>
    <row r="21" ht="17.25" customHeight="1" spans="1:13">
      <c r="A21" s="248"/>
      <c r="B21" s="73"/>
      <c r="C21" s="245" t="s">
        <v>635</v>
      </c>
      <c r="D21" s="246"/>
      <c r="E21" s="247"/>
      <c r="F21" s="32" t="s">
        <v>99</v>
      </c>
      <c r="G21" s="121" t="e">
        <f>G43/(G28*G16)</f>
        <v>#DIV/0!</v>
      </c>
      <c r="H21" s="105">
        <v>0</v>
      </c>
      <c r="I21" s="121" t="e">
        <f t="shared" si="0"/>
        <v>#DIV/0!</v>
      </c>
      <c r="J21" s="250"/>
      <c r="K21" s="105">
        <v>0</v>
      </c>
      <c r="L21" s="86">
        <f t="shared" si="3"/>
        <v>0</v>
      </c>
      <c r="M21" s="102"/>
    </row>
    <row r="22" ht="17.25" customHeight="1" spans="1:13">
      <c r="A22" s="248"/>
      <c r="B22" s="73"/>
      <c r="C22" s="245" t="s">
        <v>636</v>
      </c>
      <c r="D22" s="246"/>
      <c r="E22" s="247"/>
      <c r="F22" s="32" t="s">
        <v>99</v>
      </c>
      <c r="G22" s="121" t="e">
        <f>G47/(G29*G16)</f>
        <v>#DIV/0!</v>
      </c>
      <c r="H22" s="105">
        <v>0</v>
      </c>
      <c r="I22" s="121" t="e">
        <f t="shared" si="0"/>
        <v>#DIV/0!</v>
      </c>
      <c r="J22" s="250"/>
      <c r="K22" s="105">
        <v>0</v>
      </c>
      <c r="L22" s="86">
        <f t="shared" si="3"/>
        <v>0</v>
      </c>
      <c r="M22" s="102"/>
    </row>
    <row r="23" ht="17.25" customHeight="1" spans="1:13">
      <c r="A23" s="252" t="s">
        <v>101</v>
      </c>
      <c r="B23" s="73" t="s">
        <v>102</v>
      </c>
      <c r="C23" s="73"/>
      <c r="D23" s="73"/>
      <c r="E23" s="243"/>
      <c r="F23" s="32" t="s">
        <v>75</v>
      </c>
      <c r="G23" s="82">
        <v>0</v>
      </c>
      <c r="H23" s="82">
        <v>0</v>
      </c>
      <c r="I23" s="121">
        <f t="shared" si="0"/>
        <v>0</v>
      </c>
      <c r="J23" s="250"/>
      <c r="K23" s="82">
        <v>0</v>
      </c>
      <c r="L23" s="101">
        <f t="shared" si="3"/>
        <v>0</v>
      </c>
      <c r="M23" s="86">
        <f t="shared" ref="M23:M50" si="4">IF(H23=0,0,ROUND(K23/H23-1,4))</f>
        <v>0</v>
      </c>
    </row>
    <row r="24" ht="17.25" customHeight="1" spans="1:13">
      <c r="A24" s="253"/>
      <c r="B24" s="73" t="s">
        <v>103</v>
      </c>
      <c r="C24" s="73"/>
      <c r="D24" s="73"/>
      <c r="E24" s="243"/>
      <c r="F24" s="32" t="s">
        <v>99</v>
      </c>
      <c r="G24" s="121" t="e">
        <f>G11/G23</f>
        <v>#DIV/0!</v>
      </c>
      <c r="H24" s="86" t="e">
        <f>H11/H23</f>
        <v>#DIV/0!</v>
      </c>
      <c r="I24" s="121" t="e">
        <f t="shared" si="0"/>
        <v>#DIV/0!</v>
      </c>
      <c r="J24" s="250"/>
      <c r="K24" s="86">
        <f>IF(K23=0,0,ROUND(K11/K23,4))</f>
        <v>0</v>
      </c>
      <c r="L24" s="86" t="e">
        <f t="shared" si="3"/>
        <v>#DIV/0!</v>
      </c>
      <c r="M24" s="86" t="e">
        <f t="shared" si="4"/>
        <v>#DIV/0!</v>
      </c>
    </row>
    <row r="25" ht="17.25" customHeight="1" spans="1:13">
      <c r="A25" s="253"/>
      <c r="B25" s="73" t="s">
        <v>73</v>
      </c>
      <c r="C25" s="73" t="s">
        <v>74</v>
      </c>
      <c r="D25" s="73"/>
      <c r="E25" s="153"/>
      <c r="F25" s="32" t="s">
        <v>75</v>
      </c>
      <c r="G25" s="101">
        <f>SUM(G26:G27)</f>
        <v>0</v>
      </c>
      <c r="H25" s="101">
        <f>SUM(H26:H27)</f>
        <v>0</v>
      </c>
      <c r="I25" s="121">
        <f t="shared" si="0"/>
        <v>0</v>
      </c>
      <c r="J25" s="250"/>
      <c r="K25" s="101">
        <f>K26+K27</f>
        <v>0</v>
      </c>
      <c r="L25" s="101">
        <f t="shared" si="3"/>
        <v>0</v>
      </c>
      <c r="M25" s="86">
        <f t="shared" si="4"/>
        <v>0</v>
      </c>
    </row>
    <row r="26" ht="17.25" customHeight="1" spans="1:13">
      <c r="A26" s="253"/>
      <c r="B26" s="73"/>
      <c r="C26" s="73" t="s">
        <v>633</v>
      </c>
      <c r="D26" s="73"/>
      <c r="E26" s="243"/>
      <c r="F26" s="32" t="s">
        <v>75</v>
      </c>
      <c r="G26" s="82">
        <v>0</v>
      </c>
      <c r="H26" s="82">
        <v>0</v>
      </c>
      <c r="I26" s="121">
        <f t="shared" si="0"/>
        <v>0</v>
      </c>
      <c r="J26" s="250"/>
      <c r="K26" s="101">
        <f>K7*K12*12</f>
        <v>0</v>
      </c>
      <c r="L26" s="101">
        <f t="shared" si="3"/>
        <v>0</v>
      </c>
      <c r="M26" s="86">
        <f t="shared" si="4"/>
        <v>0</v>
      </c>
    </row>
    <row r="27" ht="17.25" customHeight="1" spans="1:13">
      <c r="A27" s="253"/>
      <c r="B27" s="73"/>
      <c r="C27" s="73" t="s">
        <v>634</v>
      </c>
      <c r="D27" s="73"/>
      <c r="E27" s="243"/>
      <c r="F27" s="32" t="s">
        <v>75</v>
      </c>
      <c r="G27" s="101">
        <f>SUM(G28:G29)</f>
        <v>0</v>
      </c>
      <c r="H27" s="101">
        <f>SUM(H28:H29)</f>
        <v>0</v>
      </c>
      <c r="I27" s="121">
        <f t="shared" si="0"/>
        <v>0</v>
      </c>
      <c r="J27" s="250"/>
      <c r="K27" s="101">
        <f>K28+K29</f>
        <v>0</v>
      </c>
      <c r="L27" s="101">
        <f t="shared" si="3"/>
        <v>0</v>
      </c>
      <c r="M27" s="86">
        <f t="shared" si="4"/>
        <v>0</v>
      </c>
    </row>
    <row r="28" ht="17.25" customHeight="1" spans="1:13">
      <c r="A28" s="253"/>
      <c r="B28" s="73"/>
      <c r="C28" s="245" t="s">
        <v>635</v>
      </c>
      <c r="D28" s="246"/>
      <c r="E28" s="247"/>
      <c r="F28" s="32" t="s">
        <v>75</v>
      </c>
      <c r="G28" s="82">
        <v>0</v>
      </c>
      <c r="H28" s="82">
        <v>0</v>
      </c>
      <c r="I28" s="121">
        <f t="shared" si="0"/>
        <v>0</v>
      </c>
      <c r="J28" s="250"/>
      <c r="K28" s="101">
        <f>K9*K14*12</f>
        <v>0</v>
      </c>
      <c r="L28" s="101">
        <f t="shared" si="3"/>
        <v>0</v>
      </c>
      <c r="M28" s="86">
        <f t="shared" si="4"/>
        <v>0</v>
      </c>
    </row>
    <row r="29" ht="17.25" customHeight="1" spans="1:13">
      <c r="A29" s="254"/>
      <c r="B29" s="73"/>
      <c r="C29" s="245" t="s">
        <v>636</v>
      </c>
      <c r="D29" s="246"/>
      <c r="E29" s="247"/>
      <c r="F29" s="32" t="s">
        <v>75</v>
      </c>
      <c r="G29" s="82">
        <v>0</v>
      </c>
      <c r="H29" s="82">
        <v>0</v>
      </c>
      <c r="I29" s="121">
        <f t="shared" si="0"/>
        <v>0</v>
      </c>
      <c r="J29" s="250"/>
      <c r="K29" s="101">
        <f>K10*K15*12</f>
        <v>0</v>
      </c>
      <c r="L29" s="101">
        <f t="shared" si="3"/>
        <v>0</v>
      </c>
      <c r="M29" s="86">
        <f t="shared" si="4"/>
        <v>0</v>
      </c>
    </row>
    <row r="30" ht="17.25" customHeight="1" spans="1:13">
      <c r="A30" s="31" t="s">
        <v>107</v>
      </c>
      <c r="B30" s="31" t="s">
        <v>641</v>
      </c>
      <c r="C30" s="244"/>
      <c r="D30" s="244"/>
      <c r="E30" s="255"/>
      <c r="F30" s="32" t="s">
        <v>75</v>
      </c>
      <c r="G30" s="101">
        <f>G31+G50</f>
        <v>0</v>
      </c>
      <c r="H30" s="101">
        <f>H31+H50</f>
        <v>0</v>
      </c>
      <c r="I30" s="121">
        <f t="shared" si="0"/>
        <v>0</v>
      </c>
      <c r="J30" s="250"/>
      <c r="K30" s="101">
        <f>K31+K50</f>
        <v>0</v>
      </c>
      <c r="L30" s="101">
        <f t="shared" si="3"/>
        <v>0</v>
      </c>
      <c r="M30" s="86">
        <f t="shared" si="4"/>
        <v>0</v>
      </c>
    </row>
    <row r="31" ht="17.25" customHeight="1" spans="1:13">
      <c r="A31" s="31"/>
      <c r="B31" s="31" t="s">
        <v>109</v>
      </c>
      <c r="C31" s="73" t="s">
        <v>642</v>
      </c>
      <c r="D31" s="244"/>
      <c r="E31" s="244"/>
      <c r="F31" s="32" t="s">
        <v>75</v>
      </c>
      <c r="G31" s="101">
        <f>G35+G39</f>
        <v>0</v>
      </c>
      <c r="H31" s="101">
        <f>SUM(H32:H34)</f>
        <v>0</v>
      </c>
      <c r="I31" s="121">
        <f t="shared" si="0"/>
        <v>0</v>
      </c>
      <c r="J31" s="250"/>
      <c r="K31" s="101">
        <f>SUM(K32:K34)</f>
        <v>0</v>
      </c>
      <c r="L31" s="101">
        <f t="shared" si="3"/>
        <v>0</v>
      </c>
      <c r="M31" s="86">
        <f t="shared" si="4"/>
        <v>0</v>
      </c>
    </row>
    <row r="32" ht="17.25" customHeight="1" spans="1:13">
      <c r="A32" s="31"/>
      <c r="B32" s="31"/>
      <c r="C32" s="249" t="s">
        <v>104</v>
      </c>
      <c r="D32" s="249"/>
      <c r="E32" s="256"/>
      <c r="F32" s="32" t="s">
        <v>75</v>
      </c>
      <c r="G32" s="101">
        <f>G36+G40</f>
        <v>0</v>
      </c>
      <c r="H32" s="101">
        <f>H36+H40</f>
        <v>0</v>
      </c>
      <c r="I32" s="121">
        <f t="shared" si="0"/>
        <v>0</v>
      </c>
      <c r="J32" s="250"/>
      <c r="K32" s="101">
        <f>K36+K40</f>
        <v>0</v>
      </c>
      <c r="L32" s="101">
        <f t="shared" si="3"/>
        <v>0</v>
      </c>
      <c r="M32" s="86">
        <f t="shared" si="4"/>
        <v>0</v>
      </c>
    </row>
    <row r="33" ht="17.25" customHeight="1" spans="1:13">
      <c r="A33" s="31"/>
      <c r="B33" s="31"/>
      <c r="C33" s="249" t="s">
        <v>105</v>
      </c>
      <c r="D33" s="249"/>
      <c r="E33" s="256"/>
      <c r="F33" s="32" t="s">
        <v>75</v>
      </c>
      <c r="G33" s="101">
        <f>G37+G41</f>
        <v>0</v>
      </c>
      <c r="H33" s="101">
        <f>H37+H41</f>
        <v>0</v>
      </c>
      <c r="I33" s="121">
        <f t="shared" si="0"/>
        <v>0</v>
      </c>
      <c r="J33" s="250"/>
      <c r="K33" s="101">
        <f>K37+K41</f>
        <v>0</v>
      </c>
      <c r="L33" s="101">
        <f t="shared" si="3"/>
        <v>0</v>
      </c>
      <c r="M33" s="86">
        <f t="shared" si="4"/>
        <v>0</v>
      </c>
    </row>
    <row r="34" ht="17.25" customHeight="1" spans="1:13">
      <c r="A34" s="257"/>
      <c r="B34" s="257"/>
      <c r="C34" s="249" t="s">
        <v>792</v>
      </c>
      <c r="D34" s="249"/>
      <c r="E34" s="256"/>
      <c r="F34" s="32" t="s">
        <v>75</v>
      </c>
      <c r="G34" s="258">
        <f>G38+G42</f>
        <v>0</v>
      </c>
      <c r="H34" s="258">
        <f>H38+H42</f>
        <v>0</v>
      </c>
      <c r="I34" s="121">
        <f t="shared" si="0"/>
        <v>0</v>
      </c>
      <c r="J34" s="249"/>
      <c r="K34" s="101">
        <f>K38+K42</f>
        <v>0</v>
      </c>
      <c r="L34" s="258">
        <f t="shared" si="3"/>
        <v>0</v>
      </c>
      <c r="M34" s="260">
        <f t="shared" si="4"/>
        <v>0</v>
      </c>
    </row>
    <row r="35" ht="17.25" customHeight="1" spans="1:13">
      <c r="A35" s="31"/>
      <c r="B35" s="31"/>
      <c r="C35" s="73" t="s">
        <v>633</v>
      </c>
      <c r="D35" s="73"/>
      <c r="E35" s="243"/>
      <c r="F35" s="32" t="s">
        <v>75</v>
      </c>
      <c r="G35" s="101">
        <f>SUM(G36:G38)</f>
        <v>0</v>
      </c>
      <c r="H35" s="101">
        <f>SUM(H36:H38)</f>
        <v>0</v>
      </c>
      <c r="I35" s="121">
        <f t="shared" si="0"/>
        <v>0</v>
      </c>
      <c r="J35" s="250"/>
      <c r="K35" s="101">
        <f>SUM(K36:K38)</f>
        <v>0</v>
      </c>
      <c r="L35" s="101">
        <f t="shared" si="3"/>
        <v>0</v>
      </c>
      <c r="M35" s="86">
        <f t="shared" si="4"/>
        <v>0</v>
      </c>
    </row>
    <row r="36" ht="17.25" customHeight="1" spans="1:13">
      <c r="A36" s="31"/>
      <c r="B36" s="31"/>
      <c r="C36" s="249" t="s">
        <v>104</v>
      </c>
      <c r="D36" s="249"/>
      <c r="E36" s="256"/>
      <c r="F36" s="32" t="s">
        <v>75</v>
      </c>
      <c r="G36" s="82">
        <v>0</v>
      </c>
      <c r="H36" s="82">
        <v>0</v>
      </c>
      <c r="I36" s="121">
        <f t="shared" si="0"/>
        <v>0</v>
      </c>
      <c r="J36" s="250"/>
      <c r="K36" s="82">
        <v>0</v>
      </c>
      <c r="L36" s="101">
        <f t="shared" si="3"/>
        <v>0</v>
      </c>
      <c r="M36" s="86">
        <f t="shared" si="4"/>
        <v>0</v>
      </c>
    </row>
    <row r="37" ht="17.25" customHeight="1" spans="1:13">
      <c r="A37" s="31"/>
      <c r="B37" s="31"/>
      <c r="C37" s="249" t="s">
        <v>105</v>
      </c>
      <c r="D37" s="249"/>
      <c r="E37" s="256"/>
      <c r="F37" s="32" t="s">
        <v>75</v>
      </c>
      <c r="G37" s="82">
        <v>0</v>
      </c>
      <c r="H37" s="101">
        <v>0</v>
      </c>
      <c r="I37" s="121">
        <f t="shared" si="0"/>
        <v>0</v>
      </c>
      <c r="J37" s="250"/>
      <c r="K37" s="101">
        <v>0</v>
      </c>
      <c r="L37" s="101">
        <f t="shared" si="3"/>
        <v>0</v>
      </c>
      <c r="M37" s="86">
        <f t="shared" si="4"/>
        <v>0</v>
      </c>
    </row>
    <row r="38" ht="17.25" customHeight="1" spans="1:13">
      <c r="A38" s="257"/>
      <c r="B38" s="257"/>
      <c r="C38" s="249" t="s">
        <v>792</v>
      </c>
      <c r="D38" s="249"/>
      <c r="E38" s="256"/>
      <c r="F38" s="32" t="s">
        <v>75</v>
      </c>
      <c r="G38" s="82">
        <v>0</v>
      </c>
      <c r="H38" s="82">
        <v>0</v>
      </c>
      <c r="I38" s="121">
        <f t="shared" si="0"/>
        <v>0</v>
      </c>
      <c r="J38" s="250"/>
      <c r="K38" s="82">
        <v>0</v>
      </c>
      <c r="L38" s="258">
        <f t="shared" si="3"/>
        <v>0</v>
      </c>
      <c r="M38" s="260">
        <f t="shared" si="4"/>
        <v>0</v>
      </c>
    </row>
    <row r="39" ht="17.25" customHeight="1" spans="1:13">
      <c r="A39" s="31"/>
      <c r="B39" s="31"/>
      <c r="C39" s="73" t="s">
        <v>634</v>
      </c>
      <c r="D39" s="73"/>
      <c r="E39" s="243"/>
      <c r="F39" s="32" t="s">
        <v>75</v>
      </c>
      <c r="G39" s="101">
        <f>G43+G47</f>
        <v>0</v>
      </c>
      <c r="H39" s="101">
        <f>SUM(H40:H42)</f>
        <v>0</v>
      </c>
      <c r="I39" s="121">
        <f t="shared" si="0"/>
        <v>0</v>
      </c>
      <c r="J39" s="250"/>
      <c r="K39" s="101">
        <f>SUM(K40:K42)</f>
        <v>0</v>
      </c>
      <c r="L39" s="101">
        <f t="shared" si="3"/>
        <v>0</v>
      </c>
      <c r="M39" s="86">
        <f t="shared" si="4"/>
        <v>0</v>
      </c>
    </row>
    <row r="40" ht="17.25" customHeight="1" spans="1:13">
      <c r="A40" s="31"/>
      <c r="B40" s="31"/>
      <c r="C40" s="249" t="s">
        <v>104</v>
      </c>
      <c r="D40" s="249"/>
      <c r="E40" s="256"/>
      <c r="F40" s="32" t="s">
        <v>75</v>
      </c>
      <c r="G40" s="101">
        <f>G44+G48</f>
        <v>0</v>
      </c>
      <c r="H40" s="101">
        <f>H44+H48</f>
        <v>0</v>
      </c>
      <c r="I40" s="121">
        <f t="shared" si="0"/>
        <v>0</v>
      </c>
      <c r="J40" s="250"/>
      <c r="K40" s="101">
        <f>K44+K48</f>
        <v>0</v>
      </c>
      <c r="L40" s="101">
        <f t="shared" si="3"/>
        <v>0</v>
      </c>
      <c r="M40" s="86">
        <f t="shared" si="4"/>
        <v>0</v>
      </c>
    </row>
    <row r="41" ht="17.25" customHeight="1" spans="1:13">
      <c r="A41" s="31"/>
      <c r="B41" s="31"/>
      <c r="C41" s="249" t="s">
        <v>105</v>
      </c>
      <c r="D41" s="249"/>
      <c r="E41" s="256"/>
      <c r="F41" s="32" t="s">
        <v>75</v>
      </c>
      <c r="G41" s="101">
        <f>G45+G49</f>
        <v>0</v>
      </c>
      <c r="H41" s="101">
        <f>H45+H49</f>
        <v>0</v>
      </c>
      <c r="I41" s="121">
        <f t="shared" si="0"/>
        <v>0</v>
      </c>
      <c r="J41" s="250"/>
      <c r="K41" s="101">
        <f>K45+K49</f>
        <v>0</v>
      </c>
      <c r="L41" s="101">
        <f t="shared" si="3"/>
        <v>0</v>
      </c>
      <c r="M41" s="86">
        <f t="shared" si="4"/>
        <v>0</v>
      </c>
    </row>
    <row r="42" ht="17.25" customHeight="1" spans="1:13">
      <c r="A42" s="257"/>
      <c r="B42" s="257"/>
      <c r="C42" s="249" t="s">
        <v>792</v>
      </c>
      <c r="D42" s="249"/>
      <c r="E42" s="256"/>
      <c r="F42" s="31" t="s">
        <v>75</v>
      </c>
      <c r="G42" s="258">
        <f>G46</f>
        <v>0</v>
      </c>
      <c r="H42" s="258">
        <f>H46</f>
        <v>0</v>
      </c>
      <c r="I42" s="121">
        <f t="shared" si="0"/>
        <v>0</v>
      </c>
      <c r="J42" s="250"/>
      <c r="K42" s="101">
        <f>K46</f>
        <v>0</v>
      </c>
      <c r="L42" s="101">
        <f t="shared" si="3"/>
        <v>0</v>
      </c>
      <c r="M42" s="86">
        <f t="shared" si="4"/>
        <v>0</v>
      </c>
    </row>
    <row r="43" ht="17.25" customHeight="1" spans="1:13">
      <c r="A43" s="31"/>
      <c r="B43" s="31"/>
      <c r="C43" s="73" t="s">
        <v>793</v>
      </c>
      <c r="D43" s="31"/>
      <c r="E43" s="31"/>
      <c r="F43" s="32" t="s">
        <v>75</v>
      </c>
      <c r="G43" s="101">
        <f>SUM(G44:G46)</f>
        <v>0</v>
      </c>
      <c r="H43" s="101">
        <f>SUM(H44:H45)</f>
        <v>0</v>
      </c>
      <c r="I43" s="121">
        <f t="shared" si="0"/>
        <v>0</v>
      </c>
      <c r="J43" s="250"/>
      <c r="K43" s="101">
        <f>SUM(K44:K45)</f>
        <v>0</v>
      </c>
      <c r="L43" s="101">
        <f t="shared" si="3"/>
        <v>0</v>
      </c>
      <c r="M43" s="86">
        <f t="shared" si="4"/>
        <v>0</v>
      </c>
    </row>
    <row r="44" ht="17.25" customHeight="1" spans="1:13">
      <c r="A44" s="31"/>
      <c r="B44" s="31"/>
      <c r="C44" s="249" t="s">
        <v>104</v>
      </c>
      <c r="D44" s="249"/>
      <c r="E44" s="256"/>
      <c r="F44" s="32" t="s">
        <v>75</v>
      </c>
      <c r="G44" s="82">
        <v>0</v>
      </c>
      <c r="H44" s="82">
        <v>0</v>
      </c>
      <c r="I44" s="121">
        <f t="shared" si="0"/>
        <v>0</v>
      </c>
      <c r="J44" s="250"/>
      <c r="K44" s="82">
        <v>0</v>
      </c>
      <c r="L44" s="101">
        <f t="shared" si="3"/>
        <v>0</v>
      </c>
      <c r="M44" s="86">
        <f t="shared" si="4"/>
        <v>0</v>
      </c>
    </row>
    <row r="45" ht="17.25" customHeight="1" spans="1:13">
      <c r="A45" s="31"/>
      <c r="B45" s="31"/>
      <c r="C45" s="249" t="s">
        <v>105</v>
      </c>
      <c r="D45" s="249"/>
      <c r="E45" s="256"/>
      <c r="F45" s="32" t="s">
        <v>75</v>
      </c>
      <c r="G45" s="82">
        <v>0</v>
      </c>
      <c r="H45" s="101">
        <f>H28*H18*H21</f>
        <v>0</v>
      </c>
      <c r="I45" s="121">
        <f t="shared" si="0"/>
        <v>0</v>
      </c>
      <c r="J45" s="250"/>
      <c r="K45" s="101">
        <f>K28*K18*K21</f>
        <v>0</v>
      </c>
      <c r="L45" s="101">
        <f t="shared" si="3"/>
        <v>0</v>
      </c>
      <c r="M45" s="86">
        <f t="shared" si="4"/>
        <v>0</v>
      </c>
    </row>
    <row r="46" ht="17.25" customHeight="1" spans="1:13">
      <c r="A46" s="257"/>
      <c r="B46" s="257"/>
      <c r="C46" s="249" t="s">
        <v>792</v>
      </c>
      <c r="D46" s="249"/>
      <c r="E46" s="256"/>
      <c r="F46" s="32" t="s">
        <v>75</v>
      </c>
      <c r="G46" s="82">
        <v>0</v>
      </c>
      <c r="H46" s="82">
        <v>0</v>
      </c>
      <c r="I46" s="121">
        <f t="shared" si="0"/>
        <v>0</v>
      </c>
      <c r="J46" s="250"/>
      <c r="K46" s="82">
        <v>0</v>
      </c>
      <c r="L46" s="258">
        <f t="shared" si="3"/>
        <v>0</v>
      </c>
      <c r="M46" s="260">
        <f t="shared" si="4"/>
        <v>0</v>
      </c>
    </row>
    <row r="47" ht="17.25" customHeight="1" spans="1:13">
      <c r="A47" s="31"/>
      <c r="B47" s="31"/>
      <c r="C47" s="73" t="s">
        <v>794</v>
      </c>
      <c r="D47" s="31"/>
      <c r="E47" s="31"/>
      <c r="F47" s="32" t="s">
        <v>75</v>
      </c>
      <c r="G47" s="101">
        <f>SUM(G48:G49)</f>
        <v>0</v>
      </c>
      <c r="H47" s="101">
        <f>SUM(H48:H49)</f>
        <v>0</v>
      </c>
      <c r="I47" s="121">
        <f t="shared" si="0"/>
        <v>0</v>
      </c>
      <c r="J47" s="250"/>
      <c r="K47" s="101">
        <f>SUM(K48:K49)</f>
        <v>0</v>
      </c>
      <c r="L47" s="101">
        <f t="shared" si="3"/>
        <v>0</v>
      </c>
      <c r="M47" s="86">
        <f t="shared" si="4"/>
        <v>0</v>
      </c>
    </row>
    <row r="48" ht="17.25" customHeight="1" spans="1:13">
      <c r="A48" s="31"/>
      <c r="B48" s="31"/>
      <c r="C48" s="249" t="s">
        <v>104</v>
      </c>
      <c r="D48" s="249"/>
      <c r="E48" s="256"/>
      <c r="F48" s="32" t="s">
        <v>75</v>
      </c>
      <c r="G48" s="82">
        <v>0</v>
      </c>
      <c r="H48" s="101">
        <f>H29*H17*H22</f>
        <v>0</v>
      </c>
      <c r="I48" s="121">
        <f t="shared" si="0"/>
        <v>0</v>
      </c>
      <c r="J48" s="250"/>
      <c r="K48" s="101">
        <f>K29*K17*K22</f>
        <v>0</v>
      </c>
      <c r="L48" s="101">
        <f t="shared" si="3"/>
        <v>0</v>
      </c>
      <c r="M48" s="86">
        <f t="shared" si="4"/>
        <v>0</v>
      </c>
    </row>
    <row r="49" ht="17.25" customHeight="1" spans="1:13">
      <c r="A49" s="31"/>
      <c r="B49" s="31"/>
      <c r="C49" s="249" t="s">
        <v>105</v>
      </c>
      <c r="D49" s="249"/>
      <c r="E49" s="256"/>
      <c r="F49" s="32" t="s">
        <v>75</v>
      </c>
      <c r="G49" s="82">
        <v>0</v>
      </c>
      <c r="H49" s="101">
        <f>H29*H18*H22</f>
        <v>0</v>
      </c>
      <c r="I49" s="121">
        <f t="shared" si="0"/>
        <v>0</v>
      </c>
      <c r="J49" s="250"/>
      <c r="K49" s="101">
        <f>K29*K18*K22</f>
        <v>0</v>
      </c>
      <c r="L49" s="101">
        <f t="shared" si="3"/>
        <v>0</v>
      </c>
      <c r="M49" s="86">
        <f t="shared" si="4"/>
        <v>0</v>
      </c>
    </row>
    <row r="50" ht="17.25" customHeight="1" spans="1:13">
      <c r="A50" s="31"/>
      <c r="B50" s="73" t="s">
        <v>795</v>
      </c>
      <c r="C50" s="259"/>
      <c r="D50" s="259"/>
      <c r="E50" s="243"/>
      <c r="F50" s="32" t="s">
        <v>75</v>
      </c>
      <c r="G50" s="82">
        <v>0</v>
      </c>
      <c r="H50" s="82">
        <v>0</v>
      </c>
      <c r="I50" s="121">
        <f t="shared" si="0"/>
        <v>0</v>
      </c>
      <c r="J50" s="250"/>
      <c r="K50" s="82">
        <v>0</v>
      </c>
      <c r="L50" s="101">
        <f t="shared" si="3"/>
        <v>0</v>
      </c>
      <c r="M50" s="86">
        <f t="shared" si="4"/>
        <v>0</v>
      </c>
    </row>
  </sheetData>
  <mergeCells count="67">
    <mergeCell ref="A1:M1"/>
    <mergeCell ref="A2:F2"/>
    <mergeCell ref="A3:B3"/>
    <mergeCell ref="C3:F3"/>
    <mergeCell ref="H3:J3"/>
    <mergeCell ref="L3:M3"/>
    <mergeCell ref="K4:M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B23:E23"/>
    <mergeCell ref="B24:E24"/>
    <mergeCell ref="C25:E25"/>
    <mergeCell ref="C26:E26"/>
    <mergeCell ref="C27:E27"/>
    <mergeCell ref="C28:E28"/>
    <mergeCell ref="C29:E29"/>
    <mergeCell ref="B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B50:E50"/>
    <mergeCell ref="A6:A22"/>
    <mergeCell ref="A23:A29"/>
    <mergeCell ref="A30:A50"/>
    <mergeCell ref="B6:B10"/>
    <mergeCell ref="B11:B15"/>
    <mergeCell ref="B16:B18"/>
    <mergeCell ref="B19:B22"/>
    <mergeCell ref="B25:B29"/>
    <mergeCell ref="B31:B49"/>
    <mergeCell ref="F4:F5"/>
    <mergeCell ref="G4:G5"/>
    <mergeCell ref="H4:H5"/>
    <mergeCell ref="I4:I5"/>
    <mergeCell ref="J4:J5"/>
    <mergeCell ref="A4:E5"/>
  </mergeCells>
  <printOptions horizontalCentered="1"/>
  <pageMargins left="1.18110236220472" right="1.18110236220472" top="1.18110236220472" bottom="1.18110236220472" header="0.51181" footer="0.51181"/>
  <pageSetup paperSize="9" scale="52" orientation="landscape" errors="blank"/>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0"/>
  <sheetViews>
    <sheetView showGridLines="0" workbookViewId="0">
      <pane topLeftCell="F33" activePane="bottomRight" state="frozen"/>
      <selection activeCell="A1" sqref="A1:K1"/>
    </sheetView>
  </sheetViews>
  <sheetFormatPr defaultColWidth="8" defaultRowHeight="13.5"/>
  <cols>
    <col min="1" max="1" width="6.69166666666667" style="1"/>
    <col min="2" max="3" width="11.0416666666667" style="1"/>
    <col min="4" max="4" width="33.1333333333333" style="1"/>
    <col min="5" max="5" width="11.0416666666667" style="1"/>
    <col min="6" max="7" width="26.4333333333333" style="1"/>
    <col min="8" max="8" width="18.2333333333333" style="1"/>
    <col min="9" max="9" width="11.0416666666667" style="1"/>
    <col min="10" max="10" width="33.1333333333333" style="1"/>
    <col min="11" max="11" width="26.4333333333333" style="1"/>
    <col min="12" max="12" width="24.6" style="1"/>
  </cols>
  <sheetData>
    <row r="1" ht="48.75" customHeight="1" spans="1:12">
      <c r="A1" s="195" t="s">
        <v>796</v>
      </c>
      <c r="B1" s="196"/>
      <c r="C1" s="196"/>
      <c r="D1" s="196"/>
      <c r="E1" s="195"/>
      <c r="F1" s="140"/>
      <c r="G1" s="195"/>
      <c r="H1" s="140"/>
      <c r="I1" s="195"/>
      <c r="J1" s="195"/>
      <c r="K1" s="195"/>
      <c r="L1" s="195"/>
    </row>
    <row r="2" ht="14.25" customHeight="1" spans="1:12">
      <c r="A2" s="197"/>
      <c r="B2" s="197"/>
      <c r="C2" s="197"/>
      <c r="D2" s="198"/>
      <c r="E2" s="199"/>
      <c r="F2" s="140"/>
      <c r="G2" s="197"/>
      <c r="H2" s="140"/>
      <c r="I2" s="197"/>
      <c r="J2" s="197"/>
      <c r="K2" s="197"/>
      <c r="L2" s="197"/>
    </row>
    <row r="3" ht="19.5" customHeight="1" spans="1:12">
      <c r="A3" s="200" t="s">
        <v>40</v>
      </c>
      <c r="B3" s="200"/>
      <c r="C3" s="201" t="s">
        <v>41</v>
      </c>
      <c r="D3" s="201"/>
      <c r="E3" s="201"/>
      <c r="F3" s="202"/>
      <c r="G3" s="203" t="s">
        <v>2</v>
      </c>
      <c r="H3" s="202"/>
      <c r="I3" s="200"/>
      <c r="J3" s="200"/>
      <c r="K3" s="200" t="s">
        <v>81</v>
      </c>
      <c r="L3" s="200"/>
    </row>
    <row r="4" ht="29.25" customHeight="1" spans="1:12">
      <c r="A4" s="204" t="s">
        <v>82</v>
      </c>
      <c r="B4" s="204"/>
      <c r="C4" s="204"/>
      <c r="D4" s="204"/>
      <c r="E4" s="204" t="s">
        <v>44</v>
      </c>
      <c r="F4" s="204" t="s">
        <v>45</v>
      </c>
      <c r="G4" s="204" t="s">
        <v>5</v>
      </c>
      <c r="H4" s="204" t="s">
        <v>632</v>
      </c>
      <c r="I4" s="204" t="s">
        <v>460</v>
      </c>
      <c r="J4" s="204" t="s">
        <v>6</v>
      </c>
      <c r="K4" s="204"/>
      <c r="L4" s="204"/>
    </row>
    <row r="5" ht="29.25" customHeight="1" spans="1:12">
      <c r="A5" s="204"/>
      <c r="B5" s="204"/>
      <c r="C5" s="205"/>
      <c r="D5" s="205"/>
      <c r="E5" s="204"/>
      <c r="F5" s="204"/>
      <c r="G5" s="204"/>
      <c r="H5" s="204"/>
      <c r="I5" s="204"/>
      <c r="J5" s="204" t="s">
        <v>646</v>
      </c>
      <c r="K5" s="204" t="s">
        <v>92</v>
      </c>
      <c r="L5" s="204" t="s">
        <v>87</v>
      </c>
    </row>
    <row r="6" ht="19.5" customHeight="1" spans="1:12">
      <c r="A6" s="204" t="s">
        <v>93</v>
      </c>
      <c r="B6" s="204" t="s">
        <v>647</v>
      </c>
      <c r="C6" s="204" t="s">
        <v>108</v>
      </c>
      <c r="D6" s="206" t="s">
        <v>648</v>
      </c>
      <c r="E6" s="207" t="s">
        <v>57</v>
      </c>
      <c r="F6" s="208">
        <f>F10+F14</f>
        <v>0</v>
      </c>
      <c r="G6" s="208">
        <f>G10+G14</f>
        <v>0</v>
      </c>
      <c r="H6" s="209">
        <f t="shared" ref="H6:H27" si="0">IF(F6=0,0,ROUND(G6/F6-1,4))</f>
        <v>0</v>
      </c>
      <c r="I6" s="215"/>
      <c r="J6" s="208">
        <f>J10+J14</f>
        <v>0</v>
      </c>
      <c r="K6" s="208">
        <f t="shared" ref="K6:K27" si="1">J6-G6</f>
        <v>0</v>
      </c>
      <c r="L6" s="230">
        <f t="shared" ref="L6:L27" si="2">IF(G6=0,0,ROUND(J6/G6-1,4))</f>
        <v>0</v>
      </c>
    </row>
    <row r="7" ht="19.5" customHeight="1" spans="1:12">
      <c r="A7" s="204"/>
      <c r="B7" s="204"/>
      <c r="C7" s="204"/>
      <c r="D7" s="206" t="s">
        <v>126</v>
      </c>
      <c r="E7" s="207" t="s">
        <v>57</v>
      </c>
      <c r="F7" s="208">
        <f>F11+F15</f>
        <v>0</v>
      </c>
      <c r="G7" s="208">
        <f>G11+G15</f>
        <v>0</v>
      </c>
      <c r="H7" s="209">
        <f t="shared" si="0"/>
        <v>0</v>
      </c>
      <c r="I7" s="215"/>
      <c r="J7" s="208">
        <f>J11+J15</f>
        <v>0</v>
      </c>
      <c r="K7" s="208">
        <f t="shared" si="1"/>
        <v>0</v>
      </c>
      <c r="L7" s="230">
        <f t="shared" si="2"/>
        <v>0</v>
      </c>
    </row>
    <row r="8" ht="19.5" customHeight="1" spans="1:12">
      <c r="A8" s="204"/>
      <c r="B8" s="204"/>
      <c r="C8" s="204"/>
      <c r="D8" s="206" t="s">
        <v>127</v>
      </c>
      <c r="E8" s="207" t="s">
        <v>57</v>
      </c>
      <c r="F8" s="208">
        <f>F12+F16</f>
        <v>0</v>
      </c>
      <c r="G8" s="208">
        <f>G12+G16</f>
        <v>0</v>
      </c>
      <c r="H8" s="209">
        <f t="shared" si="0"/>
        <v>0</v>
      </c>
      <c r="I8" s="215"/>
      <c r="J8" s="208">
        <f>J12+J16</f>
        <v>0</v>
      </c>
      <c r="K8" s="208">
        <f t="shared" si="1"/>
        <v>0</v>
      </c>
      <c r="L8" s="230">
        <f t="shared" si="2"/>
        <v>0</v>
      </c>
    </row>
    <row r="9" ht="19.5" customHeight="1" spans="1:12">
      <c r="A9" s="204"/>
      <c r="B9" s="204"/>
      <c r="C9" s="204"/>
      <c r="D9" s="206" t="s">
        <v>128</v>
      </c>
      <c r="E9" s="207" t="s">
        <v>57</v>
      </c>
      <c r="F9" s="208">
        <f>F13+F17</f>
        <v>0</v>
      </c>
      <c r="G9" s="208">
        <f>G13+G17</f>
        <v>0</v>
      </c>
      <c r="H9" s="209">
        <f t="shared" si="0"/>
        <v>0</v>
      </c>
      <c r="I9" s="215"/>
      <c r="J9" s="208">
        <f>J13+J17</f>
        <v>0</v>
      </c>
      <c r="K9" s="208">
        <f t="shared" si="1"/>
        <v>0</v>
      </c>
      <c r="L9" s="230">
        <f t="shared" si="2"/>
        <v>0</v>
      </c>
    </row>
    <row r="10" ht="19.5" customHeight="1" spans="1:12">
      <c r="A10" s="204"/>
      <c r="B10" s="204"/>
      <c r="C10" s="204" t="s">
        <v>649</v>
      </c>
      <c r="D10" s="210" t="s">
        <v>650</v>
      </c>
      <c r="E10" s="207" t="s">
        <v>57</v>
      </c>
      <c r="F10" s="208">
        <f>F11-F12+F13</f>
        <v>0</v>
      </c>
      <c r="G10" s="208">
        <f>G11-G12+G13</f>
        <v>0</v>
      </c>
      <c r="H10" s="209">
        <f t="shared" si="0"/>
        <v>0</v>
      </c>
      <c r="I10" s="215"/>
      <c r="J10" s="208">
        <f>J11-J12+J13</f>
        <v>0</v>
      </c>
      <c r="K10" s="208">
        <f t="shared" si="1"/>
        <v>0</v>
      </c>
      <c r="L10" s="230">
        <f t="shared" si="2"/>
        <v>0</v>
      </c>
    </row>
    <row r="11" ht="19.5" customHeight="1" spans="1:12">
      <c r="A11" s="204"/>
      <c r="B11" s="204"/>
      <c r="C11" s="204"/>
      <c r="D11" s="206" t="s">
        <v>126</v>
      </c>
      <c r="E11" s="207" t="s">
        <v>57</v>
      </c>
      <c r="F11" s="211">
        <v>0</v>
      </c>
      <c r="G11" s="212">
        <v>0</v>
      </c>
      <c r="H11" s="209">
        <f t="shared" si="0"/>
        <v>0</v>
      </c>
      <c r="I11" s="215"/>
      <c r="J11" s="208">
        <v>0</v>
      </c>
      <c r="K11" s="208">
        <f t="shared" si="1"/>
        <v>0</v>
      </c>
      <c r="L11" s="230">
        <f t="shared" si="2"/>
        <v>0</v>
      </c>
    </row>
    <row r="12" ht="19.5" customHeight="1" spans="1:12">
      <c r="A12" s="204"/>
      <c r="B12" s="204"/>
      <c r="C12" s="204"/>
      <c r="D12" s="206" t="s">
        <v>157</v>
      </c>
      <c r="E12" s="207" t="s">
        <v>57</v>
      </c>
      <c r="F12" s="211">
        <v>0</v>
      </c>
      <c r="G12" s="211">
        <v>0</v>
      </c>
      <c r="H12" s="209">
        <f t="shared" si="0"/>
        <v>0</v>
      </c>
      <c r="I12" s="231">
        <v>0</v>
      </c>
      <c r="J12" s="212">
        <f>G12*(1+I12)</f>
        <v>0</v>
      </c>
      <c r="K12" s="208">
        <f t="shared" si="1"/>
        <v>0</v>
      </c>
      <c r="L12" s="230">
        <f t="shared" si="2"/>
        <v>0</v>
      </c>
    </row>
    <row r="13" ht="19.5" customHeight="1" spans="1:12">
      <c r="A13" s="204"/>
      <c r="B13" s="204"/>
      <c r="C13" s="204"/>
      <c r="D13" s="206" t="s">
        <v>128</v>
      </c>
      <c r="E13" s="207" t="s">
        <v>57</v>
      </c>
      <c r="F13" s="211">
        <v>0</v>
      </c>
      <c r="G13" s="211">
        <v>0</v>
      </c>
      <c r="H13" s="209">
        <f t="shared" si="0"/>
        <v>0</v>
      </c>
      <c r="I13" s="231">
        <v>0</v>
      </c>
      <c r="J13" s="211">
        <v>0</v>
      </c>
      <c r="K13" s="208">
        <f t="shared" si="1"/>
        <v>0</v>
      </c>
      <c r="L13" s="230">
        <f t="shared" si="2"/>
        <v>0</v>
      </c>
    </row>
    <row r="14" ht="19.5" customHeight="1" spans="1:12">
      <c r="A14" s="204"/>
      <c r="B14" s="204"/>
      <c r="C14" s="204"/>
      <c r="D14" s="210" t="s">
        <v>651</v>
      </c>
      <c r="E14" s="207" t="s">
        <v>57</v>
      </c>
      <c r="F14" s="208">
        <f>F18+F22</f>
        <v>0</v>
      </c>
      <c r="G14" s="208">
        <f>G15-G16+G17</f>
        <v>0</v>
      </c>
      <c r="H14" s="209">
        <f t="shared" si="0"/>
        <v>0</v>
      </c>
      <c r="I14" s="215"/>
      <c r="J14" s="208">
        <f>J15-J16+J17</f>
        <v>0</v>
      </c>
      <c r="K14" s="208">
        <f t="shared" si="1"/>
        <v>0</v>
      </c>
      <c r="L14" s="230">
        <f t="shared" si="2"/>
        <v>0</v>
      </c>
    </row>
    <row r="15" ht="19.5" customHeight="1" spans="1:12">
      <c r="A15" s="204"/>
      <c r="B15" s="204"/>
      <c r="C15" s="204"/>
      <c r="D15" s="206" t="s">
        <v>126</v>
      </c>
      <c r="E15" s="207" t="s">
        <v>57</v>
      </c>
      <c r="F15" s="208">
        <f>F19+F23</f>
        <v>0</v>
      </c>
      <c r="G15" s="208">
        <f>G19+G23</f>
        <v>0</v>
      </c>
      <c r="H15" s="209">
        <f t="shared" si="0"/>
        <v>0</v>
      </c>
      <c r="I15" s="215"/>
      <c r="J15" s="208">
        <f>J19+J23</f>
        <v>0</v>
      </c>
      <c r="K15" s="208">
        <f t="shared" si="1"/>
        <v>0</v>
      </c>
      <c r="L15" s="230">
        <f t="shared" si="2"/>
        <v>0</v>
      </c>
    </row>
    <row r="16" ht="19.5" customHeight="1" spans="1:12">
      <c r="A16" s="204"/>
      <c r="B16" s="204"/>
      <c r="C16" s="204"/>
      <c r="D16" s="206" t="s">
        <v>127</v>
      </c>
      <c r="E16" s="207" t="s">
        <v>57</v>
      </c>
      <c r="F16" s="208">
        <f>F20+F24</f>
        <v>0</v>
      </c>
      <c r="G16" s="208">
        <f>G20+G24</f>
        <v>0</v>
      </c>
      <c r="H16" s="209">
        <f t="shared" si="0"/>
        <v>0</v>
      </c>
      <c r="I16" s="215"/>
      <c r="J16" s="208">
        <f>J20+J24</f>
        <v>0</v>
      </c>
      <c r="K16" s="208">
        <f t="shared" si="1"/>
        <v>0</v>
      </c>
      <c r="L16" s="230">
        <f t="shared" si="2"/>
        <v>0</v>
      </c>
    </row>
    <row r="17" ht="19.5" customHeight="1" spans="1:12">
      <c r="A17" s="204"/>
      <c r="B17" s="204"/>
      <c r="C17" s="204"/>
      <c r="D17" s="206" t="s">
        <v>128</v>
      </c>
      <c r="E17" s="207" t="s">
        <v>57</v>
      </c>
      <c r="F17" s="208">
        <f>F21+F25</f>
        <v>0</v>
      </c>
      <c r="G17" s="208">
        <f>G21+G25</f>
        <v>0</v>
      </c>
      <c r="H17" s="209">
        <f t="shared" si="0"/>
        <v>0</v>
      </c>
      <c r="I17" s="215"/>
      <c r="J17" s="208">
        <f>J21+J25</f>
        <v>0</v>
      </c>
      <c r="K17" s="208">
        <f t="shared" si="1"/>
        <v>0</v>
      </c>
      <c r="L17" s="230">
        <f t="shared" si="2"/>
        <v>0</v>
      </c>
    </row>
    <row r="18" ht="19.5" customHeight="1" spans="1:12">
      <c r="A18" s="204"/>
      <c r="B18" s="204"/>
      <c r="C18" s="204"/>
      <c r="D18" s="206" t="s">
        <v>652</v>
      </c>
      <c r="E18" s="207" t="s">
        <v>57</v>
      </c>
      <c r="F18" s="208">
        <f>F19-F20+F21</f>
        <v>0</v>
      </c>
      <c r="G18" s="208">
        <f>G19-G20+G21</f>
        <v>0</v>
      </c>
      <c r="H18" s="209">
        <f t="shared" si="0"/>
        <v>0</v>
      </c>
      <c r="I18" s="215"/>
      <c r="J18" s="208">
        <f>J19-J20+J21</f>
        <v>0</v>
      </c>
      <c r="K18" s="208">
        <f t="shared" si="1"/>
        <v>0</v>
      </c>
      <c r="L18" s="230">
        <f t="shared" si="2"/>
        <v>0</v>
      </c>
    </row>
    <row r="19" ht="19.5" customHeight="1" spans="1:12">
      <c r="A19" s="204"/>
      <c r="B19" s="204"/>
      <c r="C19" s="204"/>
      <c r="D19" s="206" t="s">
        <v>126</v>
      </c>
      <c r="E19" s="207" t="s">
        <v>57</v>
      </c>
      <c r="F19" s="211">
        <v>0</v>
      </c>
      <c r="G19" s="211">
        <v>0</v>
      </c>
      <c r="H19" s="209">
        <f t="shared" si="0"/>
        <v>0</v>
      </c>
      <c r="I19" s="215"/>
      <c r="J19" s="212">
        <v>0</v>
      </c>
      <c r="K19" s="208">
        <f t="shared" si="1"/>
        <v>0</v>
      </c>
      <c r="L19" s="230">
        <f t="shared" si="2"/>
        <v>0</v>
      </c>
    </row>
    <row r="20" ht="19.5" customHeight="1" spans="1:12">
      <c r="A20" s="204"/>
      <c r="B20" s="204"/>
      <c r="C20" s="204"/>
      <c r="D20" s="206" t="s">
        <v>127</v>
      </c>
      <c r="E20" s="207" t="s">
        <v>57</v>
      </c>
      <c r="F20" s="211">
        <v>0</v>
      </c>
      <c r="G20" s="211">
        <v>0</v>
      </c>
      <c r="H20" s="209">
        <f t="shared" si="0"/>
        <v>0</v>
      </c>
      <c r="I20" s="231">
        <v>0</v>
      </c>
      <c r="J20" s="212">
        <f>G20*(1+I20)</f>
        <v>0</v>
      </c>
      <c r="K20" s="208">
        <f t="shared" si="1"/>
        <v>0</v>
      </c>
      <c r="L20" s="230">
        <f t="shared" si="2"/>
        <v>0</v>
      </c>
    </row>
    <row r="21" ht="19.5" customHeight="1" spans="1:12">
      <c r="A21" s="204"/>
      <c r="B21" s="204"/>
      <c r="C21" s="204"/>
      <c r="D21" s="206" t="s">
        <v>128</v>
      </c>
      <c r="E21" s="207" t="s">
        <v>57</v>
      </c>
      <c r="F21" s="211">
        <v>0</v>
      </c>
      <c r="G21" s="211">
        <v>0</v>
      </c>
      <c r="H21" s="209">
        <f t="shared" si="0"/>
        <v>0</v>
      </c>
      <c r="I21" s="231">
        <v>0</v>
      </c>
      <c r="J21" s="211">
        <v>0</v>
      </c>
      <c r="K21" s="208">
        <f t="shared" si="1"/>
        <v>0</v>
      </c>
      <c r="L21" s="230">
        <f t="shared" si="2"/>
        <v>0</v>
      </c>
    </row>
    <row r="22" ht="19.5" customHeight="1" spans="1:12">
      <c r="A22" s="204"/>
      <c r="B22" s="204"/>
      <c r="C22" s="204"/>
      <c r="D22" s="206" t="s">
        <v>653</v>
      </c>
      <c r="E22" s="207" t="s">
        <v>57</v>
      </c>
      <c r="F22" s="208">
        <f>F23-F24+F25</f>
        <v>0</v>
      </c>
      <c r="G22" s="208">
        <f>G23-G24+G25</f>
        <v>0</v>
      </c>
      <c r="H22" s="209">
        <f t="shared" si="0"/>
        <v>0</v>
      </c>
      <c r="I22" s="215"/>
      <c r="J22" s="208">
        <f>J23-J24+J25</f>
        <v>0</v>
      </c>
      <c r="K22" s="208">
        <f t="shared" si="1"/>
        <v>0</v>
      </c>
      <c r="L22" s="230">
        <f t="shared" si="2"/>
        <v>0</v>
      </c>
    </row>
    <row r="23" ht="19.5" customHeight="1" spans="1:12">
      <c r="A23" s="204"/>
      <c r="B23" s="204"/>
      <c r="C23" s="204"/>
      <c r="D23" s="206" t="s">
        <v>126</v>
      </c>
      <c r="E23" s="207" t="s">
        <v>57</v>
      </c>
      <c r="F23" s="211">
        <v>0</v>
      </c>
      <c r="G23" s="211">
        <v>0</v>
      </c>
      <c r="H23" s="209">
        <f t="shared" si="0"/>
        <v>0</v>
      </c>
      <c r="I23" s="215"/>
      <c r="J23" s="208">
        <v>0</v>
      </c>
      <c r="K23" s="208">
        <f t="shared" si="1"/>
        <v>0</v>
      </c>
      <c r="L23" s="230">
        <f t="shared" si="2"/>
        <v>0</v>
      </c>
    </row>
    <row r="24" ht="19.5" customHeight="1" spans="1:12">
      <c r="A24" s="204"/>
      <c r="B24" s="204"/>
      <c r="C24" s="204"/>
      <c r="D24" s="206" t="s">
        <v>127</v>
      </c>
      <c r="E24" s="207" t="s">
        <v>57</v>
      </c>
      <c r="F24" s="211">
        <v>0</v>
      </c>
      <c r="G24" s="211">
        <v>0</v>
      </c>
      <c r="H24" s="209">
        <f t="shared" si="0"/>
        <v>0</v>
      </c>
      <c r="I24" s="231">
        <v>0</v>
      </c>
      <c r="J24" s="212">
        <f>G24*(1+I24)</f>
        <v>0</v>
      </c>
      <c r="K24" s="208">
        <f t="shared" si="1"/>
        <v>0</v>
      </c>
      <c r="L24" s="230">
        <f t="shared" si="2"/>
        <v>0</v>
      </c>
    </row>
    <row r="25" ht="19.5" customHeight="1" spans="1:12">
      <c r="A25" s="204"/>
      <c r="B25" s="204"/>
      <c r="C25" s="204"/>
      <c r="D25" s="206" t="s">
        <v>128</v>
      </c>
      <c r="E25" s="207" t="s">
        <v>57</v>
      </c>
      <c r="F25" s="211">
        <v>0</v>
      </c>
      <c r="G25" s="211">
        <v>0</v>
      </c>
      <c r="H25" s="209">
        <f t="shared" si="0"/>
        <v>0</v>
      </c>
      <c r="I25" s="231">
        <v>0</v>
      </c>
      <c r="J25" s="211">
        <v>0</v>
      </c>
      <c r="K25" s="208">
        <f t="shared" si="1"/>
        <v>0</v>
      </c>
      <c r="L25" s="230">
        <f t="shared" si="2"/>
        <v>0</v>
      </c>
    </row>
    <row r="26" ht="19.5" customHeight="1" spans="1:12">
      <c r="A26" s="204"/>
      <c r="B26" s="204" t="s">
        <v>797</v>
      </c>
      <c r="C26" s="204" t="s">
        <v>123</v>
      </c>
      <c r="D26" s="210" t="s">
        <v>648</v>
      </c>
      <c r="E26" s="204" t="s">
        <v>75</v>
      </c>
      <c r="F26" s="213" t="e">
        <f>F51/(F7-F8/2+F9/2)</f>
        <v>#DIV/0!</v>
      </c>
      <c r="G26" s="213">
        <f>IF(G7-G8/2+G9/2=0,0,ROUND(G51/(G7-G8/2+G9/2)/12,2))</f>
        <v>0</v>
      </c>
      <c r="H26" s="209" t="e">
        <f t="shared" si="0"/>
        <v>#DIV/0!</v>
      </c>
      <c r="I26" s="232"/>
      <c r="J26" s="213">
        <f>IF(J7-J8/2+J9/2=0,0,ROUND(J51/(J7-J8/2+J9/2)/12,2))</f>
        <v>0</v>
      </c>
      <c r="K26" s="208">
        <f t="shared" si="1"/>
        <v>0</v>
      </c>
      <c r="L26" s="230">
        <f t="shared" si="2"/>
        <v>0</v>
      </c>
    </row>
    <row r="27" ht="19.5" customHeight="1" spans="1:12">
      <c r="A27" s="204"/>
      <c r="B27" s="204"/>
      <c r="C27" s="204"/>
      <c r="D27" s="206" t="s">
        <v>126</v>
      </c>
      <c r="E27" s="204" t="s">
        <v>75</v>
      </c>
      <c r="F27" s="214">
        <v>0</v>
      </c>
      <c r="G27" s="213">
        <f>IF(G7=0,0,ROUND((G11*G31+G15*G35)/G7,2))</f>
        <v>0</v>
      </c>
      <c r="H27" s="209">
        <f t="shared" si="0"/>
        <v>0</v>
      </c>
      <c r="I27" s="215"/>
      <c r="J27" s="213">
        <f>IF(J7=0,0,ROUND((J11*J31+J15*J35)/J7,2))</f>
        <v>0</v>
      </c>
      <c r="K27" s="213">
        <f t="shared" si="1"/>
        <v>0</v>
      </c>
      <c r="L27" s="230">
        <f t="shared" si="2"/>
        <v>0</v>
      </c>
    </row>
    <row r="28" ht="19.5" customHeight="1" spans="1:12">
      <c r="A28" s="204"/>
      <c r="B28" s="204"/>
      <c r="C28" s="204"/>
      <c r="D28" s="206" t="s">
        <v>160</v>
      </c>
      <c r="E28" s="204" t="s">
        <v>75</v>
      </c>
      <c r="F28" s="214">
        <v>0</v>
      </c>
      <c r="G28" s="215"/>
      <c r="H28" s="209">
        <v>0</v>
      </c>
      <c r="I28" s="215"/>
      <c r="J28" s="232"/>
      <c r="K28" s="215"/>
      <c r="L28" s="233"/>
    </row>
    <row r="29" ht="19.5" customHeight="1" spans="1:12">
      <c r="A29" s="204"/>
      <c r="B29" s="204"/>
      <c r="C29" s="204"/>
      <c r="D29" s="206" t="s">
        <v>161</v>
      </c>
      <c r="E29" s="204" t="s">
        <v>75</v>
      </c>
      <c r="F29" s="214">
        <v>0</v>
      </c>
      <c r="G29" s="213">
        <f>IF(G9=0,0,ROUND((G13*G33+G17*G37)/G9,2))</f>
        <v>0</v>
      </c>
      <c r="H29" s="209">
        <f>IF(F29=0,0,ROUND(G29/F29-1,4))</f>
        <v>0</v>
      </c>
      <c r="I29" s="215"/>
      <c r="J29" s="213">
        <f>IF(J9=0,0,ROUND((J13*J33+J17*J37)/J9,2))</f>
        <v>0</v>
      </c>
      <c r="K29" s="213">
        <f>J29-G29</f>
        <v>0</v>
      </c>
      <c r="L29" s="230">
        <f>IF(G29=0,0,ROUND(J29/G29-1,4))</f>
        <v>0</v>
      </c>
    </row>
    <row r="30" ht="19.5" customHeight="1" spans="1:12">
      <c r="A30" s="204"/>
      <c r="B30" s="204"/>
      <c r="C30" s="204"/>
      <c r="D30" s="210" t="s">
        <v>650</v>
      </c>
      <c r="E30" s="204" t="s">
        <v>75</v>
      </c>
      <c r="F30" s="213" t="e">
        <f>F52/(F11-F12/2+F13/2)</f>
        <v>#DIV/0!</v>
      </c>
      <c r="G30" s="213">
        <f>IF(G11-G12/2+G13/2=0,0,ROUND(((G11-G12/2)*G31+G13/2*G33)/(G11-G12/2+G13/2),2))</f>
        <v>0</v>
      </c>
      <c r="H30" s="209" t="e">
        <f>IF(F30=0,0,ROUND(G30/F30-1,4))</f>
        <v>#DIV/0!</v>
      </c>
      <c r="I30" s="215"/>
      <c r="J30" s="213">
        <f>IF(J11-J12/2+J13/2=0,0,ROUND(((J11-J12/2)*J31+J13/2*J33)/(J11-J12/2+J13/2),2))</f>
        <v>0</v>
      </c>
      <c r="K30" s="213">
        <f>J30-G30</f>
        <v>0</v>
      </c>
      <c r="L30" s="230">
        <f>IF(G30=0,0,ROUND(J30/G30-1,4))</f>
        <v>0</v>
      </c>
    </row>
    <row r="31" ht="19.5" customHeight="1" spans="1:12">
      <c r="A31" s="204"/>
      <c r="B31" s="204"/>
      <c r="C31" s="204"/>
      <c r="D31" s="206" t="s">
        <v>126</v>
      </c>
      <c r="E31" s="204" t="s">
        <v>75</v>
      </c>
      <c r="F31" s="216">
        <v>0</v>
      </c>
      <c r="G31" s="216">
        <v>0</v>
      </c>
      <c r="H31" s="209">
        <f>IF(F31=0,0,ROUND(G31/F31-1,4))</f>
        <v>0</v>
      </c>
      <c r="I31" s="215"/>
      <c r="J31" s="216">
        <v>0</v>
      </c>
      <c r="K31" s="213">
        <f>J31-G31</f>
        <v>0</v>
      </c>
      <c r="L31" s="230">
        <f>IF(G31=0,0,ROUND(J31/G31-1,4))</f>
        <v>0</v>
      </c>
    </row>
    <row r="32" ht="19.5" customHeight="1" spans="1:12">
      <c r="A32" s="204"/>
      <c r="B32" s="204"/>
      <c r="C32" s="204"/>
      <c r="D32" s="206" t="s">
        <v>160</v>
      </c>
      <c r="E32" s="204" t="s">
        <v>75</v>
      </c>
      <c r="F32" s="214">
        <v>0</v>
      </c>
      <c r="G32" s="215"/>
      <c r="H32" s="209">
        <v>0</v>
      </c>
      <c r="I32" s="215"/>
      <c r="J32" s="232"/>
      <c r="K32" s="215"/>
      <c r="L32" s="233"/>
    </row>
    <row r="33" ht="19.5" customHeight="1" spans="1:12">
      <c r="A33" s="204"/>
      <c r="B33" s="204"/>
      <c r="C33" s="204"/>
      <c r="D33" s="206" t="s">
        <v>161</v>
      </c>
      <c r="E33" s="204" t="s">
        <v>75</v>
      </c>
      <c r="F33" s="216">
        <v>0</v>
      </c>
      <c r="G33" s="216">
        <v>0</v>
      </c>
      <c r="H33" s="209">
        <f>IF(F33=0,0,ROUND(G33/F33-1,4))</f>
        <v>0</v>
      </c>
      <c r="I33" s="231">
        <v>0</v>
      </c>
      <c r="J33" s="216">
        <v>0</v>
      </c>
      <c r="K33" s="213">
        <f>J33-G33</f>
        <v>0</v>
      </c>
      <c r="L33" s="230">
        <f>IF(G33=0,0,ROUND(J33/G33-1,4))</f>
        <v>0</v>
      </c>
    </row>
    <row r="34" ht="19.5" customHeight="1" spans="1:12">
      <c r="A34" s="204"/>
      <c r="B34" s="204"/>
      <c r="C34" s="204"/>
      <c r="D34" s="210" t="s">
        <v>651</v>
      </c>
      <c r="E34" s="204" t="s">
        <v>75</v>
      </c>
      <c r="F34" s="213" t="e">
        <f>F53/(F15-F16/2+F17/2)</f>
        <v>#DIV/0!</v>
      </c>
      <c r="G34" s="213">
        <f>IF(G15-G16/2+G17/2=0,0,ROUND(((G15-G16/2)*G35+G17/2*G37)/(G15-G16/2+G17/2),2))</f>
        <v>0</v>
      </c>
      <c r="H34" s="209">
        <f>IF(F33=0,0,ROUND(G33/F33-1,4))</f>
        <v>0</v>
      </c>
      <c r="I34" s="215"/>
      <c r="J34" s="213">
        <f>IF(J15-J16/2+J17/2=0,0,ROUND(((J15-J16/2)*J35+J17/2*J37)/(J15-J16/2+J17/2),2))</f>
        <v>0</v>
      </c>
      <c r="K34" s="213">
        <f>J34-G34</f>
        <v>0</v>
      </c>
      <c r="L34" s="230">
        <f>IF(G34=0,0,ROUND(J34/G34-1,4))</f>
        <v>0</v>
      </c>
    </row>
    <row r="35" ht="19.5" customHeight="1" spans="1:12">
      <c r="A35" s="204"/>
      <c r="B35" s="204"/>
      <c r="C35" s="204"/>
      <c r="D35" s="206" t="s">
        <v>126</v>
      </c>
      <c r="E35" s="204" t="s">
        <v>75</v>
      </c>
      <c r="F35" s="213" t="e">
        <f>(F39*F19+F43*F23)/(F19+F23)</f>
        <v>#DIV/0!</v>
      </c>
      <c r="G35" s="213">
        <f>IF(G15=0,0,ROUND((G39*G19+G23*G43)/G15,2))</f>
        <v>0</v>
      </c>
      <c r="H35" s="209" t="e">
        <f>IF(F35=0,0,ROUND(G35/F35-1,4))</f>
        <v>#DIV/0!</v>
      </c>
      <c r="I35" s="215"/>
      <c r="J35" s="213">
        <f>G34</f>
        <v>0</v>
      </c>
      <c r="K35" s="213">
        <f>J35-G35</f>
        <v>0</v>
      </c>
      <c r="L35" s="230">
        <f>IF(G35=0,0,ROUND(J35/G35-1,4))</f>
        <v>0</v>
      </c>
    </row>
    <row r="36" ht="19.5" customHeight="1" spans="1:12">
      <c r="A36" s="204"/>
      <c r="B36" s="204"/>
      <c r="C36" s="204"/>
      <c r="D36" s="206" t="s">
        <v>160</v>
      </c>
      <c r="E36" s="204" t="s">
        <v>75</v>
      </c>
      <c r="F36" s="213" t="e">
        <f>(F40*F19+F44*F23)/(F19+F23)</f>
        <v>#DIV/0!</v>
      </c>
      <c r="G36" s="215"/>
      <c r="H36" s="209">
        <v>0</v>
      </c>
      <c r="I36" s="215"/>
      <c r="J36" s="232">
        <v>0</v>
      </c>
      <c r="K36" s="215"/>
      <c r="L36" s="233"/>
    </row>
    <row r="37" ht="19.5" customHeight="1" spans="1:12">
      <c r="A37" s="204"/>
      <c r="B37" s="204"/>
      <c r="C37" s="204"/>
      <c r="D37" s="206" t="s">
        <v>161</v>
      </c>
      <c r="E37" s="204" t="s">
        <v>75</v>
      </c>
      <c r="F37" s="213" t="e">
        <f>(F41*F20/2+F45*F24/2)/((F20+F24)/2)</f>
        <v>#DIV/0!</v>
      </c>
      <c r="G37" s="213">
        <f>IF(G17=0,0,ROUND((G41*G21+G25*G45)/G17,2))</f>
        <v>0</v>
      </c>
      <c r="H37" s="209" t="e">
        <f>IF(F37=0,0,ROUND(G37/F37-1,4))</f>
        <v>#DIV/0!</v>
      </c>
      <c r="I37" s="215"/>
      <c r="J37" s="213">
        <f>0</f>
        <v>0</v>
      </c>
      <c r="K37" s="213">
        <f>J37-G37</f>
        <v>0</v>
      </c>
      <c r="L37" s="230">
        <f>IF(G37=0,0,ROUND(J37/G37-1,4))</f>
        <v>0</v>
      </c>
    </row>
    <row r="38" ht="19.5" customHeight="1" spans="1:12">
      <c r="A38" s="204"/>
      <c r="B38" s="204"/>
      <c r="C38" s="204"/>
      <c r="D38" s="206" t="s">
        <v>652</v>
      </c>
      <c r="E38" s="204" t="s">
        <v>75</v>
      </c>
      <c r="F38" s="213" t="e">
        <f>F54/(F19-F20/2+F21/2)</f>
        <v>#DIV/0!</v>
      </c>
      <c r="G38" s="213">
        <f>IF(G19-G20/2+G21/2=0,0,ROUND(((G19-G20/2)*G39+G21/2*G41)/(G19-G20/2+G21/2),2))</f>
        <v>0</v>
      </c>
      <c r="H38" s="209" t="e">
        <f>IF(F38=0,0,ROUND(G38/F38-1,4))</f>
        <v>#DIV/0!</v>
      </c>
      <c r="I38" s="215"/>
      <c r="J38" s="213">
        <f>IF(J19-J20/2+J21/2=0,0,ROUND(((J19-J20/2)*J39+J21/2*J41)/(J19-J20/2+J21/2),2))</f>
        <v>0</v>
      </c>
      <c r="K38" s="213">
        <f>J38-G38</f>
        <v>0</v>
      </c>
      <c r="L38" s="230">
        <f>IF(G38=0,0,ROUND(J38/G38-1,4))</f>
        <v>0</v>
      </c>
    </row>
    <row r="39" ht="19.5" customHeight="1" spans="1:12">
      <c r="A39" s="204"/>
      <c r="B39" s="204"/>
      <c r="C39" s="204"/>
      <c r="D39" s="206" t="s">
        <v>126</v>
      </c>
      <c r="E39" s="204" t="s">
        <v>75</v>
      </c>
      <c r="F39" s="216">
        <v>0</v>
      </c>
      <c r="G39" s="216">
        <v>0</v>
      </c>
      <c r="H39" s="209">
        <f>IF(F39=0,0,ROUND(G39/F39-1,4))</f>
        <v>0</v>
      </c>
      <c r="I39" s="232"/>
      <c r="J39" s="216">
        <v>0</v>
      </c>
      <c r="K39" s="213">
        <f>J39-G39</f>
        <v>0</v>
      </c>
      <c r="L39" s="230">
        <f>IF(G39=0,0,ROUND(J39/G39-1,4))</f>
        <v>0</v>
      </c>
    </row>
    <row r="40" ht="19.5" customHeight="1" spans="1:12">
      <c r="A40" s="204"/>
      <c r="B40" s="204"/>
      <c r="C40" s="204"/>
      <c r="D40" s="206" t="s">
        <v>160</v>
      </c>
      <c r="E40" s="204" t="s">
        <v>75</v>
      </c>
      <c r="F40" s="214">
        <v>0</v>
      </c>
      <c r="G40" s="215"/>
      <c r="H40" s="209">
        <v>0</v>
      </c>
      <c r="I40" s="215"/>
      <c r="J40" s="232"/>
      <c r="K40" s="215"/>
      <c r="L40" s="233"/>
    </row>
    <row r="41" ht="19.5" customHeight="1" spans="1:12">
      <c r="A41" s="204"/>
      <c r="B41" s="204"/>
      <c r="C41" s="204"/>
      <c r="D41" s="206" t="s">
        <v>161</v>
      </c>
      <c r="E41" s="204" t="s">
        <v>75</v>
      </c>
      <c r="F41" s="216">
        <v>0</v>
      </c>
      <c r="G41" s="216">
        <v>0</v>
      </c>
      <c r="H41" s="209" t="e">
        <f>G41/F41-1</f>
        <v>#DIV/0!</v>
      </c>
      <c r="I41" s="234">
        <v>0</v>
      </c>
      <c r="J41" s="216">
        <v>0</v>
      </c>
      <c r="K41" s="213">
        <f>J41-G41</f>
        <v>0</v>
      </c>
      <c r="L41" s="230">
        <f>IF(G41=0,0,ROUND(J41/G41-1,4))</f>
        <v>0</v>
      </c>
    </row>
    <row r="42" ht="19.5" customHeight="1" spans="1:12">
      <c r="A42" s="204"/>
      <c r="B42" s="204"/>
      <c r="C42" s="204"/>
      <c r="D42" s="206" t="s">
        <v>653</v>
      </c>
      <c r="E42" s="204" t="s">
        <v>75</v>
      </c>
      <c r="F42" s="213" t="e">
        <f>F55/(F23-F24/2+F25/2)</f>
        <v>#DIV/0!</v>
      </c>
      <c r="G42" s="213">
        <f>IF(G23-G24/2+G25/2=0,0,ROUND(((G23-G24/2)*G43+G25/2*G45)/(G23-G24/2+G25/2),2))</f>
        <v>0</v>
      </c>
      <c r="H42" s="209" t="e">
        <f>IF(F42=0,0,ROUND(G42/F42-1,4))</f>
        <v>#DIV/0!</v>
      </c>
      <c r="I42" s="215"/>
      <c r="J42" s="213">
        <f>IF(J23-J24/2+J25/2=0,0,ROUND(((J23-J24/2)*J43+J25/2*J45)/(J23-J24/2+J25/2),2))</f>
        <v>0</v>
      </c>
      <c r="K42" s="213">
        <f>J42-G42</f>
        <v>0</v>
      </c>
      <c r="L42" s="230">
        <f>IF(G42=0,0,ROUND(J42/G42-1,4))</f>
        <v>0</v>
      </c>
    </row>
    <row r="43" ht="19.5" customHeight="1" spans="1:12">
      <c r="A43" s="204"/>
      <c r="B43" s="204"/>
      <c r="C43" s="204"/>
      <c r="D43" s="206" t="s">
        <v>126</v>
      </c>
      <c r="E43" s="204" t="s">
        <v>75</v>
      </c>
      <c r="F43" s="216">
        <v>0</v>
      </c>
      <c r="G43" s="216">
        <v>0</v>
      </c>
      <c r="H43" s="209">
        <f>IF(F43=0,0,ROUND(G43/F43-1,4))</f>
        <v>0</v>
      </c>
      <c r="I43" s="232"/>
      <c r="J43" s="216">
        <v>0</v>
      </c>
      <c r="K43" s="213">
        <f>J43-G43</f>
        <v>0</v>
      </c>
      <c r="L43" s="230">
        <f>IF(G43=0,0,ROUND(J43/G43-1,4))</f>
        <v>0</v>
      </c>
    </row>
    <row r="44" ht="19.5" customHeight="1" spans="1:12">
      <c r="A44" s="204"/>
      <c r="B44" s="204"/>
      <c r="C44" s="204"/>
      <c r="D44" s="206" t="s">
        <v>160</v>
      </c>
      <c r="E44" s="204" t="s">
        <v>75</v>
      </c>
      <c r="F44" s="213">
        <v>0</v>
      </c>
      <c r="G44" s="215"/>
      <c r="H44" s="209">
        <v>0</v>
      </c>
      <c r="I44" s="215"/>
      <c r="J44" s="232"/>
      <c r="K44" s="215"/>
      <c r="L44" s="233"/>
    </row>
    <row r="45" ht="19.5" customHeight="1" spans="1:12">
      <c r="A45" s="217"/>
      <c r="B45" s="204"/>
      <c r="C45" s="204"/>
      <c r="D45" s="206" t="s">
        <v>161</v>
      </c>
      <c r="E45" s="204" t="s">
        <v>75</v>
      </c>
      <c r="F45" s="216">
        <v>0</v>
      </c>
      <c r="G45" s="216">
        <v>0</v>
      </c>
      <c r="H45" s="209">
        <f t="shared" ref="H45:H60" si="3">IF(F45=0,0,ROUND(G45/F45-1,4))</f>
        <v>0</v>
      </c>
      <c r="I45" s="234">
        <v>0</v>
      </c>
      <c r="J45" s="216">
        <v>0</v>
      </c>
      <c r="K45" s="213">
        <f t="shared" ref="K45:K60" si="4">J45-G45</f>
        <v>0</v>
      </c>
      <c r="L45" s="230">
        <f t="shared" ref="L45:L60" si="5">IF(G45=0,0,ROUND(J45/G45-1,4))</f>
        <v>0</v>
      </c>
    </row>
    <row r="46" ht="19.5" customHeight="1" spans="1:12">
      <c r="A46" s="37" t="s">
        <v>163</v>
      </c>
      <c r="B46" s="218" t="s">
        <v>798</v>
      </c>
      <c r="C46" s="219"/>
      <c r="D46" s="219"/>
      <c r="E46" s="207" t="s">
        <v>75</v>
      </c>
      <c r="F46" s="213">
        <f>F51+F56</f>
        <v>0</v>
      </c>
      <c r="G46" s="213">
        <f>G51+G56</f>
        <v>0</v>
      </c>
      <c r="H46" s="209">
        <f t="shared" si="3"/>
        <v>0</v>
      </c>
      <c r="I46" s="215"/>
      <c r="J46" s="213">
        <f>J51+J56</f>
        <v>0</v>
      </c>
      <c r="K46" s="213">
        <f t="shared" si="4"/>
        <v>0</v>
      </c>
      <c r="L46" s="230">
        <f t="shared" si="5"/>
        <v>0</v>
      </c>
    </row>
    <row r="47" ht="19.5" customHeight="1" spans="1:12">
      <c r="A47" s="106"/>
      <c r="B47" s="218" t="s">
        <v>633</v>
      </c>
      <c r="C47" s="219"/>
      <c r="D47" s="219"/>
      <c r="E47" s="207" t="s">
        <v>75</v>
      </c>
      <c r="F47" s="213">
        <f>F52+F57</f>
        <v>0</v>
      </c>
      <c r="G47" s="213">
        <f>G52+G57</f>
        <v>0</v>
      </c>
      <c r="H47" s="209">
        <f t="shared" si="3"/>
        <v>0</v>
      </c>
      <c r="I47" s="215"/>
      <c r="J47" s="213">
        <f>J52+J57</f>
        <v>0</v>
      </c>
      <c r="K47" s="213">
        <f t="shared" si="4"/>
        <v>0</v>
      </c>
      <c r="L47" s="230">
        <f t="shared" si="5"/>
        <v>0</v>
      </c>
    </row>
    <row r="48" ht="19.5" customHeight="1" spans="1:12">
      <c r="A48" s="106"/>
      <c r="B48" s="218" t="s">
        <v>656</v>
      </c>
      <c r="C48" s="219"/>
      <c r="D48" s="219"/>
      <c r="E48" s="207" t="s">
        <v>75</v>
      </c>
      <c r="F48" s="213">
        <f>F53+F58</f>
        <v>0</v>
      </c>
      <c r="G48" s="213">
        <f>G53+G58</f>
        <v>0</v>
      </c>
      <c r="H48" s="209">
        <f t="shared" si="3"/>
        <v>0</v>
      </c>
      <c r="I48" s="215"/>
      <c r="J48" s="213">
        <f>J53+J58</f>
        <v>0</v>
      </c>
      <c r="K48" s="213">
        <f t="shared" si="4"/>
        <v>0</v>
      </c>
      <c r="L48" s="230">
        <f t="shared" si="5"/>
        <v>0</v>
      </c>
    </row>
    <row r="49" ht="19.5" customHeight="1" spans="1:12">
      <c r="A49" s="106"/>
      <c r="B49" s="220" t="s">
        <v>659</v>
      </c>
      <c r="C49" s="204"/>
      <c r="D49" s="204"/>
      <c r="E49" s="207" t="s">
        <v>75</v>
      </c>
      <c r="F49" s="213">
        <f>F54+F59</f>
        <v>0</v>
      </c>
      <c r="G49" s="213">
        <f>G54+G59</f>
        <v>0</v>
      </c>
      <c r="H49" s="209">
        <f t="shared" si="3"/>
        <v>0</v>
      </c>
      <c r="I49" s="215"/>
      <c r="J49" s="213">
        <f>J54+J59</f>
        <v>0</v>
      </c>
      <c r="K49" s="213">
        <f t="shared" si="4"/>
        <v>0</v>
      </c>
      <c r="L49" s="230">
        <f t="shared" si="5"/>
        <v>0</v>
      </c>
    </row>
    <row r="50" ht="19.5" customHeight="1" spans="1:12">
      <c r="A50" s="106"/>
      <c r="B50" s="221" t="s">
        <v>653</v>
      </c>
      <c r="C50" s="217"/>
      <c r="D50" s="217"/>
      <c r="E50" s="222" t="s">
        <v>75</v>
      </c>
      <c r="F50" s="223">
        <f>F55+F60</f>
        <v>0</v>
      </c>
      <c r="G50" s="223">
        <f>G55+G60</f>
        <v>0</v>
      </c>
      <c r="H50" s="209">
        <f t="shared" si="3"/>
        <v>0</v>
      </c>
      <c r="I50" s="235"/>
      <c r="J50" s="223">
        <f>J55+J60</f>
        <v>0</v>
      </c>
      <c r="K50" s="223">
        <f t="shared" si="4"/>
        <v>0</v>
      </c>
      <c r="L50" s="236">
        <f t="shared" si="5"/>
        <v>0</v>
      </c>
    </row>
    <row r="51" ht="19.5" customHeight="1" spans="1:12">
      <c r="A51" s="224"/>
      <c r="B51" s="225" t="s">
        <v>799</v>
      </c>
      <c r="C51" s="226"/>
      <c r="D51" s="226"/>
      <c r="E51" s="227" t="s">
        <v>75</v>
      </c>
      <c r="F51" s="228">
        <f>SUM(F54:F55)</f>
        <v>0</v>
      </c>
      <c r="G51" s="228">
        <f>SUM(G52:G53)</f>
        <v>0</v>
      </c>
      <c r="H51" s="209">
        <f t="shared" si="3"/>
        <v>0</v>
      </c>
      <c r="I51" s="237"/>
      <c r="J51" s="228">
        <f>SUM(J52:J53)</f>
        <v>0</v>
      </c>
      <c r="K51" s="228">
        <f t="shared" si="4"/>
        <v>0</v>
      </c>
      <c r="L51" s="238">
        <f t="shared" si="5"/>
        <v>0</v>
      </c>
    </row>
    <row r="52" ht="19.5" customHeight="1" spans="1:12">
      <c r="A52" s="37"/>
      <c r="B52" s="218" t="s">
        <v>633</v>
      </c>
      <c r="C52" s="219"/>
      <c r="D52" s="229"/>
      <c r="E52" s="207" t="s">
        <v>75</v>
      </c>
      <c r="F52" s="213">
        <v>0</v>
      </c>
      <c r="G52" s="213">
        <v>0</v>
      </c>
      <c r="H52" s="209">
        <f t="shared" si="3"/>
        <v>0</v>
      </c>
      <c r="I52" s="215"/>
      <c r="J52" s="213">
        <v>0</v>
      </c>
      <c r="K52" s="213">
        <f t="shared" si="4"/>
        <v>0</v>
      </c>
      <c r="L52" s="230">
        <f t="shared" si="5"/>
        <v>0</v>
      </c>
    </row>
    <row r="53" ht="19.5" customHeight="1" spans="1:12">
      <c r="A53" s="37"/>
      <c r="B53" s="218" t="s">
        <v>634</v>
      </c>
      <c r="C53" s="219"/>
      <c r="D53" s="229"/>
      <c r="E53" s="207" t="s">
        <v>75</v>
      </c>
      <c r="F53" s="213">
        <v>0</v>
      </c>
      <c r="G53" s="213">
        <f>SUM(G54:G55)</f>
        <v>0</v>
      </c>
      <c r="H53" s="209">
        <f t="shared" si="3"/>
        <v>0</v>
      </c>
      <c r="I53" s="215"/>
      <c r="J53" s="208">
        <f>SUM(J54:J55)</f>
        <v>0</v>
      </c>
      <c r="K53" s="213">
        <f t="shared" si="4"/>
        <v>0</v>
      </c>
      <c r="L53" s="230">
        <f t="shared" si="5"/>
        <v>0</v>
      </c>
    </row>
    <row r="54" ht="19.5" customHeight="1" spans="1:12">
      <c r="A54" s="37"/>
      <c r="B54" s="220" t="s">
        <v>659</v>
      </c>
      <c r="C54" s="204"/>
      <c r="D54" s="204"/>
      <c r="E54" s="207" t="s">
        <v>75</v>
      </c>
      <c r="F54" s="213">
        <v>0</v>
      </c>
      <c r="G54" s="213">
        <v>0</v>
      </c>
      <c r="H54" s="209">
        <f t="shared" si="3"/>
        <v>0</v>
      </c>
      <c r="I54" s="215"/>
      <c r="J54" s="213">
        <v>0</v>
      </c>
      <c r="K54" s="213">
        <f t="shared" si="4"/>
        <v>0</v>
      </c>
      <c r="L54" s="230">
        <f t="shared" si="5"/>
        <v>0</v>
      </c>
    </row>
    <row r="55" ht="19.5" customHeight="1" spans="1:12">
      <c r="A55" s="37"/>
      <c r="B55" s="220" t="s">
        <v>644</v>
      </c>
      <c r="C55" s="204"/>
      <c r="D55" s="204"/>
      <c r="E55" s="207" t="s">
        <v>75</v>
      </c>
      <c r="F55" s="213">
        <v>0</v>
      </c>
      <c r="G55" s="213">
        <v>0</v>
      </c>
      <c r="H55" s="209">
        <f t="shared" si="3"/>
        <v>0</v>
      </c>
      <c r="I55" s="215"/>
      <c r="J55" s="213">
        <v>0</v>
      </c>
      <c r="K55" s="213">
        <f t="shared" si="4"/>
        <v>0</v>
      </c>
      <c r="L55" s="230">
        <f t="shared" si="5"/>
        <v>0</v>
      </c>
    </row>
    <row r="56" ht="19.5" customHeight="1" spans="1:12">
      <c r="A56" s="37"/>
      <c r="B56" s="218" t="s">
        <v>800</v>
      </c>
      <c r="C56" s="219"/>
      <c r="D56" s="219"/>
      <c r="E56" s="207" t="s">
        <v>75</v>
      </c>
      <c r="F56" s="213">
        <f>SUM(F57:F58)</f>
        <v>0</v>
      </c>
      <c r="G56" s="213">
        <f>SUM(G57:G58)</f>
        <v>0</v>
      </c>
      <c r="H56" s="209">
        <f t="shared" si="3"/>
        <v>0</v>
      </c>
      <c r="I56" s="215"/>
      <c r="J56" s="213">
        <f>SUM(J57:J58)</f>
        <v>0</v>
      </c>
      <c r="K56" s="213">
        <f t="shared" si="4"/>
        <v>0</v>
      </c>
      <c r="L56" s="230">
        <f t="shared" si="5"/>
        <v>0</v>
      </c>
    </row>
    <row r="57" ht="19.5" customHeight="1" spans="1:12">
      <c r="A57" s="37"/>
      <c r="B57" s="218" t="s">
        <v>633</v>
      </c>
      <c r="C57" s="219"/>
      <c r="D57" s="219"/>
      <c r="E57" s="207" t="s">
        <v>75</v>
      </c>
      <c r="F57" s="216">
        <v>0</v>
      </c>
      <c r="G57" s="216">
        <v>0</v>
      </c>
      <c r="H57" s="209">
        <f t="shared" si="3"/>
        <v>0</v>
      </c>
      <c r="I57" s="215"/>
      <c r="J57" s="216">
        <v>0</v>
      </c>
      <c r="K57" s="213">
        <f t="shared" si="4"/>
        <v>0</v>
      </c>
      <c r="L57" s="230">
        <f t="shared" si="5"/>
        <v>0</v>
      </c>
    </row>
    <row r="58" ht="19.5" customHeight="1" spans="1:12">
      <c r="A58" s="37"/>
      <c r="B58" s="218" t="s">
        <v>634</v>
      </c>
      <c r="C58" s="219"/>
      <c r="D58" s="219"/>
      <c r="E58" s="207" t="s">
        <v>75</v>
      </c>
      <c r="F58" s="213">
        <f>SUM(F59:F60)</f>
        <v>0</v>
      </c>
      <c r="G58" s="213">
        <f>SUM(G59:G60)</f>
        <v>0</v>
      </c>
      <c r="H58" s="209">
        <f t="shared" si="3"/>
        <v>0</v>
      </c>
      <c r="I58" s="215"/>
      <c r="J58" s="213">
        <f>SUM(J59:J60)</f>
        <v>0</v>
      </c>
      <c r="K58" s="213">
        <f t="shared" si="4"/>
        <v>0</v>
      </c>
      <c r="L58" s="230">
        <f t="shared" si="5"/>
        <v>0</v>
      </c>
    </row>
    <row r="59" ht="19.5" customHeight="1" spans="1:12">
      <c r="A59" s="37"/>
      <c r="B59" s="218" t="s">
        <v>801</v>
      </c>
      <c r="C59" s="219"/>
      <c r="D59" s="219"/>
      <c r="E59" s="207" t="s">
        <v>75</v>
      </c>
      <c r="F59" s="216">
        <v>0</v>
      </c>
      <c r="G59" s="216">
        <v>0</v>
      </c>
      <c r="H59" s="209">
        <f t="shared" si="3"/>
        <v>0</v>
      </c>
      <c r="I59" s="215"/>
      <c r="J59" s="216">
        <v>0</v>
      </c>
      <c r="K59" s="213">
        <f t="shared" si="4"/>
        <v>0</v>
      </c>
      <c r="L59" s="230">
        <f t="shared" si="5"/>
        <v>0</v>
      </c>
    </row>
    <row r="60" ht="19.5" customHeight="1" spans="1:12">
      <c r="A60" s="37"/>
      <c r="B60" s="218" t="s">
        <v>802</v>
      </c>
      <c r="C60" s="219"/>
      <c r="D60" s="219"/>
      <c r="E60" s="207" t="s">
        <v>75</v>
      </c>
      <c r="F60" s="216">
        <v>0</v>
      </c>
      <c r="G60" s="216">
        <v>0</v>
      </c>
      <c r="H60" s="209">
        <f t="shared" si="3"/>
        <v>0</v>
      </c>
      <c r="I60" s="215"/>
      <c r="J60" s="216">
        <v>0</v>
      </c>
      <c r="K60" s="213">
        <f t="shared" si="4"/>
        <v>0</v>
      </c>
      <c r="L60" s="230">
        <f t="shared" si="5"/>
        <v>0</v>
      </c>
    </row>
  </sheetData>
  <mergeCells count="33">
    <mergeCell ref="A1:K1"/>
    <mergeCell ref="A3:B3"/>
    <mergeCell ref="C3:E3"/>
    <mergeCell ref="K3:L3"/>
    <mergeCell ref="J4:L4"/>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A6:A45"/>
    <mergeCell ref="A46:A60"/>
    <mergeCell ref="B6:B25"/>
    <mergeCell ref="B26:B45"/>
    <mergeCell ref="C6:C9"/>
    <mergeCell ref="C10:C25"/>
    <mergeCell ref="C26:C45"/>
    <mergeCell ref="E4:E5"/>
    <mergeCell ref="F4:F5"/>
    <mergeCell ref="G4:G5"/>
    <mergeCell ref="H4:H5"/>
    <mergeCell ref="I4:I5"/>
    <mergeCell ref="A4:D5"/>
  </mergeCells>
  <printOptions horizontalCentered="1"/>
  <pageMargins left="1.18110236220472" right="1.18110236220472" top="1.18110236220472" bottom="1.18110236220472" header="0.51181" footer="0.51181"/>
  <pageSetup paperSize="9" scale="38" orientation="landscape" errors="blank"/>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pane topLeftCell="B6" activePane="bottomRight" state="frozen"/>
      <selection activeCell="A1" sqref="A1:F1"/>
    </sheetView>
  </sheetViews>
  <sheetFormatPr defaultColWidth="8" defaultRowHeight="13.5" outlineLevelCol="5"/>
  <cols>
    <col min="1" max="1" width="25.7666666666667" style="1"/>
    <col min="2" max="3" width="26.6" style="1"/>
    <col min="4" max="4" width="28.4416666666667" style="1"/>
    <col min="5" max="6" width="26.6" style="1"/>
  </cols>
  <sheetData>
    <row r="1" ht="37.5" customHeight="1" spans="1:6">
      <c r="A1" s="84" t="s">
        <v>803</v>
      </c>
      <c r="B1" s="84"/>
      <c r="C1" s="84"/>
      <c r="D1" s="84"/>
      <c r="E1" s="84"/>
      <c r="F1" s="84"/>
    </row>
    <row r="2" ht="14.25" hidden="1" customHeight="1" spans="1:6">
      <c r="A2" s="177"/>
      <c r="B2" s="178"/>
      <c r="C2" s="177"/>
      <c r="D2" s="177"/>
      <c r="E2" s="177"/>
      <c r="F2" s="179"/>
    </row>
    <row r="3" ht="15" customHeight="1" spans="1:6">
      <c r="A3" s="140"/>
      <c r="B3" s="140"/>
      <c r="C3" s="140"/>
      <c r="D3" s="140"/>
      <c r="E3" s="140"/>
      <c r="F3" s="180" t="s">
        <v>804</v>
      </c>
    </row>
    <row r="4" ht="15" customHeight="1" spans="1:6">
      <c r="A4" s="124"/>
      <c r="B4" s="68"/>
      <c r="C4" s="30"/>
      <c r="D4" s="98" t="s">
        <v>2</v>
      </c>
      <c r="E4" s="68"/>
      <c r="F4" s="30" t="s">
        <v>805</v>
      </c>
    </row>
    <row r="5" ht="15" customHeight="1" spans="1:6">
      <c r="A5" s="55" t="s">
        <v>4</v>
      </c>
      <c r="B5" s="181" t="s">
        <v>5</v>
      </c>
      <c r="C5" s="32" t="s">
        <v>6</v>
      </c>
      <c r="D5" s="32" t="s">
        <v>4</v>
      </c>
      <c r="E5" s="32" t="s">
        <v>5</v>
      </c>
      <c r="F5" s="32" t="s">
        <v>6</v>
      </c>
    </row>
    <row r="6" ht="15" customHeight="1" spans="1:6">
      <c r="A6" s="182"/>
      <c r="B6" s="183"/>
      <c r="C6" s="184"/>
      <c r="D6" s="184"/>
      <c r="E6" s="184"/>
      <c r="F6" s="184"/>
    </row>
    <row r="7" ht="19.5" customHeight="1" spans="1:6">
      <c r="A7" s="185" t="s">
        <v>806</v>
      </c>
      <c r="B7" s="89">
        <v>0</v>
      </c>
      <c r="C7" s="89">
        <v>0</v>
      </c>
      <c r="D7" s="186" t="s">
        <v>807</v>
      </c>
      <c r="E7" s="74">
        <v>0</v>
      </c>
      <c r="F7" s="74">
        <v>0</v>
      </c>
    </row>
    <row r="8" ht="19.5" customHeight="1" spans="1:6">
      <c r="A8" s="185" t="s">
        <v>9</v>
      </c>
      <c r="B8" s="187">
        <v>0</v>
      </c>
      <c r="C8" s="188">
        <v>0</v>
      </c>
      <c r="D8" s="189" t="s">
        <v>808</v>
      </c>
      <c r="E8" s="74">
        <v>0</v>
      </c>
      <c r="F8" s="74">
        <v>0</v>
      </c>
    </row>
    <row r="9" ht="19.5" customHeight="1" spans="1:6">
      <c r="A9" s="190" t="s">
        <v>617</v>
      </c>
      <c r="B9" s="113">
        <v>0</v>
      </c>
      <c r="C9" s="113">
        <v>0</v>
      </c>
      <c r="D9" s="186" t="s">
        <v>809</v>
      </c>
      <c r="E9" s="74">
        <v>0</v>
      </c>
      <c r="F9" s="74">
        <v>0</v>
      </c>
    </row>
    <row r="10" ht="19.5" customHeight="1" spans="1:6">
      <c r="A10" s="186" t="s">
        <v>810</v>
      </c>
      <c r="B10" s="191">
        <v>0</v>
      </c>
      <c r="C10" s="191">
        <v>0</v>
      </c>
      <c r="D10" s="186" t="s">
        <v>811</v>
      </c>
      <c r="E10" s="74">
        <v>0</v>
      </c>
      <c r="F10" s="74">
        <v>0</v>
      </c>
    </row>
    <row r="11" ht="19.5" customHeight="1" spans="1:6">
      <c r="A11" s="186" t="s">
        <v>21</v>
      </c>
      <c r="B11" s="88">
        <v>0</v>
      </c>
      <c r="C11" s="88">
        <v>0</v>
      </c>
      <c r="D11" s="192" t="s">
        <v>812</v>
      </c>
      <c r="E11" s="88">
        <v>0</v>
      </c>
      <c r="F11" s="88">
        <v>0</v>
      </c>
    </row>
    <row r="12" ht="19.5" customHeight="1" spans="1:6">
      <c r="A12" s="153" t="s">
        <v>813</v>
      </c>
      <c r="B12" s="120">
        <f>B7+B9+B8+B10</f>
        <v>0</v>
      </c>
      <c r="C12" s="120">
        <f>C7+C9+C8+C10</f>
        <v>0</v>
      </c>
      <c r="D12" s="193" t="s">
        <v>814</v>
      </c>
      <c r="E12" s="120">
        <f>E7+E10+E9+E11</f>
        <v>0</v>
      </c>
      <c r="F12" s="120">
        <f>F7+F10+F9+F11</f>
        <v>0</v>
      </c>
    </row>
    <row r="13" ht="19.5" customHeight="1" spans="1:6">
      <c r="A13" s="186" t="s">
        <v>815</v>
      </c>
      <c r="B13" s="82">
        <v>0</v>
      </c>
      <c r="C13" s="82">
        <v>0</v>
      </c>
      <c r="D13" s="186" t="s">
        <v>816</v>
      </c>
      <c r="E13" s="82">
        <v>0</v>
      </c>
      <c r="F13" s="82">
        <v>0</v>
      </c>
    </row>
    <row r="14" ht="19.5" customHeight="1" spans="1:6">
      <c r="A14" s="186" t="s">
        <v>817</v>
      </c>
      <c r="B14" s="82">
        <v>0</v>
      </c>
      <c r="C14" s="82">
        <v>0</v>
      </c>
      <c r="D14" s="186" t="s">
        <v>818</v>
      </c>
      <c r="E14" s="82">
        <v>0</v>
      </c>
      <c r="F14" s="82">
        <v>0</v>
      </c>
    </row>
    <row r="15" ht="19.5" customHeight="1" spans="1:6">
      <c r="A15" s="186" t="s">
        <v>819</v>
      </c>
      <c r="B15" s="101">
        <f>B12+B13+B14</f>
        <v>0</v>
      </c>
      <c r="C15" s="101">
        <f>C12+C13+C14</f>
        <v>0</v>
      </c>
      <c r="D15" s="186" t="s">
        <v>820</v>
      </c>
      <c r="E15" s="101">
        <f>E12+E13+E14</f>
        <v>0</v>
      </c>
      <c r="F15" s="101">
        <f>F12+F13+F14</f>
        <v>0</v>
      </c>
    </row>
    <row r="16" ht="19.5" customHeight="1" spans="1:6">
      <c r="A16" s="32" t="s">
        <v>821</v>
      </c>
      <c r="B16" s="194" t="s">
        <v>821</v>
      </c>
      <c r="C16" s="194" t="s">
        <v>821</v>
      </c>
      <c r="D16" s="186" t="s">
        <v>822</v>
      </c>
      <c r="E16" s="101">
        <f>B15-E15</f>
        <v>0</v>
      </c>
      <c r="F16" s="101">
        <f>C15-F15</f>
        <v>0</v>
      </c>
    </row>
    <row r="17" ht="19.5" customHeight="1" spans="1:6">
      <c r="A17" s="186" t="s">
        <v>788</v>
      </c>
      <c r="B17" s="82">
        <v>0</v>
      </c>
      <c r="C17" s="101">
        <v>0</v>
      </c>
      <c r="D17" s="186" t="s">
        <v>823</v>
      </c>
      <c r="E17" s="101">
        <f>B17+E16</f>
        <v>0</v>
      </c>
      <c r="F17" s="101">
        <f>C17+F16</f>
        <v>0</v>
      </c>
    </row>
    <row r="18" ht="19.5" customHeight="1" spans="1:6">
      <c r="A18" s="32" t="s">
        <v>37</v>
      </c>
      <c r="B18" s="101">
        <f>B15+B17</f>
        <v>0</v>
      </c>
      <c r="C18" s="101">
        <f>C15+C17</f>
        <v>0</v>
      </c>
      <c r="D18" s="32" t="s">
        <v>38</v>
      </c>
      <c r="E18" s="101">
        <f>E15+E17</f>
        <v>0</v>
      </c>
      <c r="F18" s="101">
        <f>F15+F17</f>
        <v>0</v>
      </c>
    </row>
  </sheetData>
  <mergeCells count="7">
    <mergeCell ref="A1:F1"/>
    <mergeCell ref="A5:A6"/>
    <mergeCell ref="B5:B6"/>
    <mergeCell ref="C5:C6"/>
    <mergeCell ref="D5:D6"/>
    <mergeCell ref="E5:E6"/>
    <mergeCell ref="F5:F6"/>
  </mergeCells>
  <printOptions horizontalCentered="1"/>
  <pageMargins left="1.18110236220472" right="1.18110236220472" top="1.18110236220472" bottom="1.18110236220472" header="0.51181" footer="0.51181"/>
  <pageSetup paperSize="9" orientation="landscape" errors="blank"/>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showGridLines="0" workbookViewId="0">
      <selection activeCell="A1" sqref="A1:K1"/>
    </sheetView>
  </sheetViews>
  <sheetFormatPr defaultColWidth="8" defaultRowHeight="13.5"/>
  <cols>
    <col min="1" max="1" width="13.3833333333333" style="1"/>
    <col min="2" max="2" width="9.36666666666667" style="1"/>
    <col min="3" max="11" width="20.075" style="1"/>
    <col min="12" max="12" width="11.0416666666667" style="1"/>
    <col min="13" max="18" width="20.075" style="1"/>
  </cols>
  <sheetData>
    <row r="1" ht="37.5" customHeight="1" spans="1:18">
      <c r="A1" s="26" t="s">
        <v>824</v>
      </c>
      <c r="B1" s="26"/>
      <c r="C1" s="122"/>
      <c r="D1" s="122"/>
      <c r="E1" s="122"/>
      <c r="F1" s="122"/>
      <c r="G1" s="122"/>
      <c r="H1" s="122"/>
      <c r="I1" s="122"/>
      <c r="J1" s="176"/>
      <c r="K1" s="176"/>
      <c r="L1" s="176"/>
      <c r="M1" s="176"/>
      <c r="N1" s="176"/>
      <c r="O1" s="176"/>
      <c r="P1" s="176"/>
      <c r="Q1" s="176"/>
      <c r="R1" s="176"/>
    </row>
    <row r="2" ht="15" customHeight="1" spans="1:18">
      <c r="A2" s="170" t="s">
        <v>40</v>
      </c>
      <c r="B2" s="170"/>
      <c r="C2" s="171" t="s">
        <v>41</v>
      </c>
      <c r="D2" s="125"/>
      <c r="E2" s="124"/>
      <c r="F2" s="126" t="s">
        <v>2</v>
      </c>
      <c r="G2" s="124"/>
      <c r="H2" s="124"/>
      <c r="I2" s="124"/>
      <c r="J2" s="124"/>
      <c r="K2" s="124"/>
      <c r="L2" s="135"/>
      <c r="M2" s="135"/>
      <c r="N2" s="135"/>
      <c r="O2" s="135"/>
      <c r="P2" s="135"/>
      <c r="Q2" s="135"/>
      <c r="R2" s="135"/>
    </row>
    <row r="3" ht="37.5" customHeight="1" spans="1:18">
      <c r="A3" s="50" t="s">
        <v>63</v>
      </c>
      <c r="B3" s="50"/>
      <c r="C3" s="55"/>
      <c r="D3" s="50" t="s">
        <v>825</v>
      </c>
      <c r="E3" s="50" t="s">
        <v>826</v>
      </c>
      <c r="F3" s="50" t="s">
        <v>827</v>
      </c>
      <c r="G3" s="50" t="s">
        <v>49</v>
      </c>
      <c r="H3" s="50" t="s">
        <v>828</v>
      </c>
      <c r="I3" s="50" t="s">
        <v>829</v>
      </c>
      <c r="J3" s="50" t="s">
        <v>830</v>
      </c>
      <c r="K3" s="50" t="s">
        <v>53</v>
      </c>
      <c r="L3" s="138"/>
      <c r="M3" s="135"/>
      <c r="N3" s="135"/>
      <c r="O3" s="135"/>
      <c r="P3" s="135"/>
      <c r="Q3" s="135"/>
      <c r="R3" s="135"/>
    </row>
    <row r="4" ht="18.75" customHeight="1" spans="1:18">
      <c r="A4" s="50" t="s">
        <v>54</v>
      </c>
      <c r="B4" s="50" t="s">
        <v>56</v>
      </c>
      <c r="C4" s="55" t="s">
        <v>57</v>
      </c>
      <c r="D4" s="48">
        <v>0</v>
      </c>
      <c r="E4" s="48">
        <v>0</v>
      </c>
      <c r="F4" s="132">
        <f>ROUND((E4-D4)/3,0)</f>
        <v>0</v>
      </c>
      <c r="G4" s="48">
        <v>0</v>
      </c>
      <c r="H4" s="132">
        <f>F4+G4</f>
        <v>0</v>
      </c>
      <c r="I4" s="132">
        <f>E4+H4</f>
        <v>0</v>
      </c>
      <c r="J4" s="48">
        <v>0</v>
      </c>
      <c r="K4" s="132">
        <f>I4-J4</f>
        <v>0</v>
      </c>
      <c r="L4" s="138"/>
      <c r="M4" s="135"/>
      <c r="N4" s="135"/>
      <c r="O4" s="135"/>
      <c r="P4" s="135"/>
      <c r="Q4" s="135"/>
      <c r="R4" s="135"/>
    </row>
    <row r="5" ht="18.75" customHeight="1" spans="1:18">
      <c r="A5" s="50"/>
      <c r="B5" s="50" t="s">
        <v>58</v>
      </c>
      <c r="C5" s="55" t="s">
        <v>57</v>
      </c>
      <c r="D5" s="48">
        <v>0</v>
      </c>
      <c r="E5" s="48">
        <v>0</v>
      </c>
      <c r="F5" s="172"/>
      <c r="G5" s="172"/>
      <c r="H5" s="172"/>
      <c r="I5" s="132">
        <f>ROUND((D4+I4)/2,0)</f>
        <v>0</v>
      </c>
      <c r="J5" s="48">
        <v>0</v>
      </c>
      <c r="K5" s="132">
        <f>I5-J5</f>
        <v>0</v>
      </c>
      <c r="L5" s="138"/>
      <c r="M5" s="135"/>
      <c r="N5" s="135"/>
      <c r="O5" s="135"/>
      <c r="P5" s="135"/>
      <c r="Q5" s="135"/>
      <c r="R5" s="135"/>
    </row>
    <row r="6" ht="18.75" customHeight="1" spans="1:18">
      <c r="A6" s="50" t="s">
        <v>61</v>
      </c>
      <c r="B6" s="50" t="s">
        <v>56</v>
      </c>
      <c r="C6" s="55" t="s">
        <v>57</v>
      </c>
      <c r="D6" s="48">
        <v>0</v>
      </c>
      <c r="E6" s="48">
        <v>0</v>
      </c>
      <c r="F6" s="132">
        <f>ROUND((E6-D6)/3,0)</f>
        <v>0</v>
      </c>
      <c r="G6" s="48">
        <v>0</v>
      </c>
      <c r="H6" s="132">
        <f>F6+G6</f>
        <v>0</v>
      </c>
      <c r="I6" s="132">
        <f>E6+H6</f>
        <v>0</v>
      </c>
      <c r="J6" s="48">
        <v>0</v>
      </c>
      <c r="K6" s="132">
        <f>I6-J6</f>
        <v>0</v>
      </c>
      <c r="L6" s="138"/>
      <c r="M6" s="135"/>
      <c r="N6" s="135"/>
      <c r="O6" s="135"/>
      <c r="P6" s="135"/>
      <c r="Q6" s="135"/>
      <c r="R6" s="135"/>
    </row>
    <row r="7" ht="18.75" customHeight="1" spans="1:18">
      <c r="A7" s="50"/>
      <c r="B7" s="50" t="s">
        <v>58</v>
      </c>
      <c r="C7" s="55" t="s">
        <v>57</v>
      </c>
      <c r="D7" s="48">
        <v>0</v>
      </c>
      <c r="E7" s="48">
        <v>0</v>
      </c>
      <c r="F7" s="172"/>
      <c r="G7" s="172"/>
      <c r="H7" s="172"/>
      <c r="I7" s="132">
        <f>ROUND((D6+I6)/2,0)</f>
        <v>0</v>
      </c>
      <c r="J7" s="48">
        <v>0</v>
      </c>
      <c r="K7" s="132">
        <f>I7-J7</f>
        <v>0</v>
      </c>
      <c r="L7" s="138"/>
      <c r="M7" s="135"/>
      <c r="N7" s="135"/>
      <c r="O7" s="135"/>
      <c r="P7" s="135"/>
      <c r="Q7" s="135"/>
      <c r="R7" s="135"/>
    </row>
    <row r="8" ht="15" customHeight="1" spans="1:18">
      <c r="A8" s="173"/>
      <c r="B8" s="173"/>
      <c r="C8" s="128"/>
      <c r="D8" s="128"/>
      <c r="E8" s="128"/>
      <c r="F8" s="128"/>
      <c r="G8" s="128"/>
      <c r="H8" s="128"/>
      <c r="I8" s="128"/>
      <c r="J8" s="128"/>
      <c r="K8" s="128"/>
      <c r="L8" s="135"/>
      <c r="M8" s="135"/>
      <c r="N8" s="135"/>
      <c r="O8" s="135"/>
      <c r="P8" s="135"/>
      <c r="Q8" s="135"/>
      <c r="R8" s="135"/>
    </row>
    <row r="9" ht="39.75" customHeight="1" spans="1:18">
      <c r="A9" s="174" t="s">
        <v>831</v>
      </c>
      <c r="B9" s="174"/>
      <c r="C9" s="175"/>
      <c r="D9" s="175"/>
      <c r="E9" s="175"/>
      <c r="F9" s="175"/>
      <c r="G9" s="175"/>
      <c r="H9" s="175"/>
      <c r="I9" s="175"/>
      <c r="J9" s="175"/>
      <c r="K9" s="175"/>
      <c r="L9" s="175"/>
      <c r="M9" s="175"/>
      <c r="N9" s="175"/>
      <c r="O9" s="175"/>
      <c r="P9" s="175"/>
      <c r="Q9" s="175"/>
      <c r="R9" s="175"/>
    </row>
    <row r="10" ht="15" customHeight="1" spans="1:18">
      <c r="A10" s="170"/>
      <c r="B10" s="170"/>
      <c r="C10" s="124"/>
      <c r="D10" s="124"/>
      <c r="E10" s="124"/>
      <c r="F10" s="124"/>
      <c r="G10" s="124"/>
      <c r="H10" s="124"/>
      <c r="I10" s="124"/>
      <c r="J10" s="124" t="s">
        <v>46</v>
      </c>
      <c r="K10" s="124"/>
      <c r="L10" s="124"/>
      <c r="M10" s="124"/>
      <c r="N10" s="124"/>
      <c r="O10" s="124"/>
      <c r="P10" s="124"/>
      <c r="Q10" s="124"/>
      <c r="R10" s="124"/>
    </row>
    <row r="11" ht="18.75" customHeight="1" spans="1:18">
      <c r="A11" s="50" t="s">
        <v>63</v>
      </c>
      <c r="B11" s="50"/>
      <c r="C11" s="55" t="s">
        <v>64</v>
      </c>
      <c r="D11" s="55"/>
      <c r="E11" s="55"/>
      <c r="F11" s="55" t="s">
        <v>65</v>
      </c>
      <c r="G11" s="55"/>
      <c r="H11" s="55"/>
      <c r="I11" s="55" t="s">
        <v>66</v>
      </c>
      <c r="J11" s="55"/>
      <c r="K11" s="55"/>
      <c r="L11" s="50" t="s">
        <v>832</v>
      </c>
      <c r="M11" s="55" t="s">
        <v>46</v>
      </c>
      <c r="N11" s="55"/>
      <c r="O11" s="55"/>
      <c r="P11" s="55"/>
      <c r="Q11" s="50" t="s">
        <v>830</v>
      </c>
      <c r="R11" s="50" t="s">
        <v>53</v>
      </c>
    </row>
    <row r="12" ht="30" customHeight="1" spans="1:18">
      <c r="A12" s="50"/>
      <c r="B12" s="50"/>
      <c r="C12" s="50" t="s">
        <v>47</v>
      </c>
      <c r="D12" s="50" t="s">
        <v>67</v>
      </c>
      <c r="E12" s="50" t="s">
        <v>68</v>
      </c>
      <c r="F12" s="50" t="s">
        <v>47</v>
      </c>
      <c r="G12" s="50" t="s">
        <v>67</v>
      </c>
      <c r="H12" s="50" t="s">
        <v>68</v>
      </c>
      <c r="I12" s="50" t="s">
        <v>47</v>
      </c>
      <c r="J12" s="50" t="s">
        <v>67</v>
      </c>
      <c r="K12" s="50" t="s">
        <v>68</v>
      </c>
      <c r="L12" s="50"/>
      <c r="M12" s="50" t="s">
        <v>47</v>
      </c>
      <c r="N12" s="50" t="s">
        <v>833</v>
      </c>
      <c r="O12" s="50" t="s">
        <v>49</v>
      </c>
      <c r="P12" s="50" t="s">
        <v>5</v>
      </c>
      <c r="Q12" s="50"/>
      <c r="R12" s="50"/>
    </row>
    <row r="13" ht="18.75" customHeight="1" spans="1:18">
      <c r="A13" s="50" t="s">
        <v>73</v>
      </c>
      <c r="B13" s="50" t="s">
        <v>75</v>
      </c>
      <c r="C13" s="45">
        <v>0</v>
      </c>
      <c r="D13" s="45">
        <v>0</v>
      </c>
      <c r="E13" s="129">
        <f>IF(D13=0,0,ROUND(C13/D13,2))</f>
        <v>0</v>
      </c>
      <c r="F13" s="45">
        <v>0</v>
      </c>
      <c r="G13" s="45">
        <v>0</v>
      </c>
      <c r="H13" s="129">
        <f>IF(G13=0,0,ROUND(F13/G13,2))</f>
        <v>0</v>
      </c>
      <c r="I13" s="45">
        <v>0</v>
      </c>
      <c r="J13" s="45">
        <v>0</v>
      </c>
      <c r="K13" s="129">
        <f>IF(J13=0,0,ROUND(I13/J13,2))</f>
        <v>0</v>
      </c>
      <c r="L13" s="129">
        <f>ROUND((E13+H13+K13)/3,4)</f>
        <v>0</v>
      </c>
      <c r="M13" s="45">
        <v>0</v>
      </c>
      <c r="N13" s="133">
        <f>IF(L13=0,0,ROUND(M13/L13,2))</f>
        <v>0</v>
      </c>
      <c r="O13" s="45">
        <v>0</v>
      </c>
      <c r="P13" s="133">
        <f>N13+O13</f>
        <v>0</v>
      </c>
      <c r="Q13" s="45">
        <v>0</v>
      </c>
      <c r="R13" s="64">
        <f>P13-Q13</f>
        <v>0</v>
      </c>
    </row>
  </sheetData>
  <mergeCells count="18">
    <mergeCell ref="A1:K1"/>
    <mergeCell ref="A2:B2"/>
    <mergeCell ref="C2:D2"/>
    <mergeCell ref="F2:G2"/>
    <mergeCell ref="A3:C3"/>
    <mergeCell ref="A9:R9"/>
    <mergeCell ref="A10:B10"/>
    <mergeCell ref="C10:D10"/>
    <mergeCell ref="C11:E11"/>
    <mergeCell ref="F11:H11"/>
    <mergeCell ref="I11:K11"/>
    <mergeCell ref="M11:P11"/>
    <mergeCell ref="A4:A5"/>
    <mergeCell ref="A6:A7"/>
    <mergeCell ref="L11:L12"/>
    <mergeCell ref="Q11:Q12"/>
    <mergeCell ref="R11:R12"/>
    <mergeCell ref="A11:B12"/>
  </mergeCells>
  <printOptions horizontalCentered="1"/>
  <pageMargins left="1.18110236220472" right="1.18110236220472" top="1.18110236220472" bottom="1.18110236220472" header="0.51181" footer="0.51181"/>
  <pageSetup paperSize="9" scale="50" orientation="landscape" errors="blank"/>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
  <sheetViews>
    <sheetView showGridLines="0" workbookViewId="0">
      <pane topLeftCell="D15" activePane="bottomRight" state="frozen"/>
      <selection activeCell="A1" sqref="A1:O1"/>
    </sheetView>
  </sheetViews>
  <sheetFormatPr defaultColWidth="8" defaultRowHeight="13.5"/>
  <cols>
    <col min="1" max="1" width="6.35833333333333" style="1"/>
    <col min="2" max="2" width="33.1333333333333" style="1"/>
    <col min="3" max="3" width="7.025" style="1"/>
    <col min="4" max="6" width="20.075" style="1"/>
    <col min="7" max="12" width="10.7083333333333" style="1"/>
    <col min="13" max="15" width="20.075" style="1"/>
  </cols>
  <sheetData>
    <row r="1" ht="37.5" customHeight="1" spans="1:15">
      <c r="A1" s="141" t="s">
        <v>834</v>
      </c>
      <c r="B1" s="142"/>
      <c r="C1" s="141"/>
      <c r="D1" s="141"/>
      <c r="E1" s="141"/>
      <c r="F1" s="142"/>
      <c r="G1" s="141"/>
      <c r="H1" s="141"/>
      <c r="I1" s="141"/>
      <c r="J1" s="141"/>
      <c r="K1" s="142"/>
      <c r="L1" s="141"/>
      <c r="M1" s="141"/>
      <c r="N1" s="141"/>
      <c r="O1" s="141"/>
    </row>
    <row r="2" ht="14.25" hidden="1" customHeight="1" spans="1:15">
      <c r="A2" s="96"/>
      <c r="B2" s="96"/>
      <c r="C2" s="96"/>
      <c r="D2" s="96"/>
      <c r="E2" s="96"/>
      <c r="F2" s="96"/>
      <c r="G2" s="96"/>
      <c r="H2" s="96"/>
      <c r="I2" s="96"/>
      <c r="J2" s="96"/>
      <c r="K2" s="96"/>
      <c r="L2" s="96"/>
      <c r="M2" s="96"/>
      <c r="N2" s="96"/>
      <c r="O2" s="96"/>
    </row>
    <row r="3" ht="15" customHeight="1" spans="1:15">
      <c r="A3" s="98"/>
      <c r="B3" s="98" t="s">
        <v>40</v>
      </c>
      <c r="C3" s="27" t="s">
        <v>41</v>
      </c>
      <c r="D3" s="143"/>
      <c r="E3" s="143"/>
      <c r="F3" s="98"/>
      <c r="G3" s="144" t="s">
        <v>2</v>
      </c>
      <c r="H3" s="144" t="s">
        <v>835</v>
      </c>
      <c r="I3" s="143"/>
      <c r="J3" s="143"/>
      <c r="K3" s="98"/>
      <c r="L3" s="98"/>
      <c r="M3" s="98"/>
      <c r="N3" s="98"/>
      <c r="O3" s="98"/>
    </row>
    <row r="4" ht="15" customHeight="1" spans="1:15">
      <c r="A4" s="31" t="s">
        <v>63</v>
      </c>
      <c r="B4" s="31"/>
      <c r="C4" s="31" t="s">
        <v>44</v>
      </c>
      <c r="D4" s="31" t="s">
        <v>156</v>
      </c>
      <c r="E4" s="31" t="s">
        <v>45</v>
      </c>
      <c r="F4" s="31" t="s">
        <v>5</v>
      </c>
      <c r="G4" s="31" t="s">
        <v>84</v>
      </c>
      <c r="H4" s="31"/>
      <c r="I4" s="31" t="s">
        <v>85</v>
      </c>
      <c r="J4" s="31"/>
      <c r="K4" s="31" t="s">
        <v>460</v>
      </c>
      <c r="L4" s="31"/>
      <c r="M4" s="31" t="s">
        <v>6</v>
      </c>
      <c r="N4" s="31"/>
      <c r="O4" s="31"/>
    </row>
    <row r="5" ht="37.5" customHeight="1" spans="1:15">
      <c r="A5" s="31"/>
      <c r="B5" s="42"/>
      <c r="C5" s="42"/>
      <c r="D5" s="42"/>
      <c r="E5" s="42"/>
      <c r="F5" s="42"/>
      <c r="G5" s="42" t="s">
        <v>87</v>
      </c>
      <c r="H5" s="42" t="s">
        <v>88</v>
      </c>
      <c r="I5" s="42" t="s">
        <v>462</v>
      </c>
      <c r="J5" s="42" t="s">
        <v>88</v>
      </c>
      <c r="K5" s="42" t="s">
        <v>90</v>
      </c>
      <c r="L5" s="42" t="s">
        <v>91</v>
      </c>
      <c r="M5" s="42" t="s">
        <v>52</v>
      </c>
      <c r="N5" s="42" t="s">
        <v>836</v>
      </c>
      <c r="O5" s="42" t="s">
        <v>87</v>
      </c>
    </row>
    <row r="6" ht="19.5" customHeight="1" spans="1:15">
      <c r="A6" s="145" t="s">
        <v>837</v>
      </c>
      <c r="B6" s="146" t="s">
        <v>838</v>
      </c>
      <c r="C6" s="55" t="s">
        <v>57</v>
      </c>
      <c r="D6" s="48">
        <v>0</v>
      </c>
      <c r="E6" s="51">
        <v>0</v>
      </c>
      <c r="F6" s="51">
        <v>0</v>
      </c>
      <c r="G6" s="147">
        <f t="shared" ref="G6:G20" si="0">ROUND(IF(E6=0,0,F6/E6-1),4)</f>
        <v>0</v>
      </c>
      <c r="H6" s="148">
        <v>0</v>
      </c>
      <c r="I6" s="147">
        <v>0</v>
      </c>
      <c r="J6" s="147">
        <f>1-H6</f>
        <v>1</v>
      </c>
      <c r="K6" s="147">
        <f>ROUND(G6*H6+I6*J6,4)</f>
        <v>0</v>
      </c>
      <c r="L6" s="168">
        <v>0</v>
      </c>
      <c r="M6" s="52">
        <v>0</v>
      </c>
      <c r="N6" s="52">
        <f t="shared" ref="N6:N20" si="1">M6-F6</f>
        <v>0</v>
      </c>
      <c r="O6" s="147">
        <f t="shared" ref="O6:O20" si="2">IF(F6=0,0,ROUND(M6/F6-1,4))</f>
        <v>0</v>
      </c>
    </row>
    <row r="7" ht="19.5" customHeight="1" spans="1:15">
      <c r="A7" s="31"/>
      <c r="B7" s="118" t="s">
        <v>96</v>
      </c>
      <c r="C7" s="149" t="s">
        <v>57</v>
      </c>
      <c r="D7" s="150">
        <v>0</v>
      </c>
      <c r="E7" s="151">
        <v>0</v>
      </c>
      <c r="F7" s="151">
        <v>0</v>
      </c>
      <c r="G7" s="114">
        <f t="shared" si="0"/>
        <v>0</v>
      </c>
      <c r="H7" s="152">
        <v>0</v>
      </c>
      <c r="I7" s="114">
        <v>0</v>
      </c>
      <c r="J7" s="114">
        <f>1-H7</f>
        <v>1</v>
      </c>
      <c r="K7" s="114">
        <f>ROUND(G7*H7+I7*J7,4)</f>
        <v>0</v>
      </c>
      <c r="L7" s="115">
        <v>0</v>
      </c>
      <c r="M7" s="169">
        <v>0</v>
      </c>
      <c r="N7" s="169">
        <f t="shared" si="1"/>
        <v>0</v>
      </c>
      <c r="O7" s="114">
        <f t="shared" si="2"/>
        <v>0</v>
      </c>
    </row>
    <row r="8" ht="19.5" customHeight="1" spans="1:15">
      <c r="A8" s="31"/>
      <c r="B8" s="73" t="s">
        <v>73</v>
      </c>
      <c r="C8" s="32" t="s">
        <v>75</v>
      </c>
      <c r="D8" s="74">
        <v>0</v>
      </c>
      <c r="E8" s="74">
        <v>0</v>
      </c>
      <c r="F8" s="74">
        <v>0</v>
      </c>
      <c r="G8" s="86">
        <f t="shared" si="0"/>
        <v>0</v>
      </c>
      <c r="H8" s="102"/>
      <c r="I8" s="86">
        <v>0</v>
      </c>
      <c r="J8" s="102"/>
      <c r="K8" s="102"/>
      <c r="L8" s="102"/>
      <c r="M8" s="101">
        <v>0</v>
      </c>
      <c r="N8" s="101">
        <f t="shared" si="1"/>
        <v>0</v>
      </c>
      <c r="O8" s="86">
        <f t="shared" si="2"/>
        <v>0</v>
      </c>
    </row>
    <row r="9" ht="19.5" customHeight="1" spans="1:15">
      <c r="A9" s="31"/>
      <c r="B9" s="73" t="s">
        <v>839</v>
      </c>
      <c r="C9" s="32" t="s">
        <v>75</v>
      </c>
      <c r="D9" s="101">
        <f>ROUND(IF(D7=0,0,D8/D7/12),2)</f>
        <v>0</v>
      </c>
      <c r="E9" s="101">
        <f>ROUND(IF(E7=0,0,E8/E7/12),2)</f>
        <v>0</v>
      </c>
      <c r="F9" s="101">
        <f>ROUND(IF(F7=0,0,F8/F7/12),2)</f>
        <v>0</v>
      </c>
      <c r="G9" s="86">
        <f t="shared" si="0"/>
        <v>0</v>
      </c>
      <c r="H9" s="105">
        <v>0</v>
      </c>
      <c r="I9" s="86">
        <v>0</v>
      </c>
      <c r="J9" s="86">
        <f>1-H9</f>
        <v>1</v>
      </c>
      <c r="K9" s="86">
        <f>ROUND(G9*H9+I9*J9,4)</f>
        <v>0</v>
      </c>
      <c r="L9" s="105">
        <v>0</v>
      </c>
      <c r="M9" s="101">
        <v>0</v>
      </c>
      <c r="N9" s="101">
        <f t="shared" si="1"/>
        <v>0</v>
      </c>
      <c r="O9" s="86">
        <f t="shared" si="2"/>
        <v>0</v>
      </c>
    </row>
    <row r="10" ht="19.5" customHeight="1" spans="1:15">
      <c r="A10" s="31"/>
      <c r="B10" s="73" t="s">
        <v>100</v>
      </c>
      <c r="C10" s="32" t="s">
        <v>99</v>
      </c>
      <c r="D10" s="86">
        <f>ROUND(IF(D12=0,0,D16/D12),4)</f>
        <v>0</v>
      </c>
      <c r="E10" s="86">
        <f>ROUND(IF(E12=0,0,E16/E12),4)</f>
        <v>0</v>
      </c>
      <c r="F10" s="105">
        <v>0</v>
      </c>
      <c r="G10" s="86">
        <f t="shared" si="0"/>
        <v>0</v>
      </c>
      <c r="H10" s="102"/>
      <c r="I10" s="86">
        <v>0</v>
      </c>
      <c r="J10" s="102"/>
      <c r="K10" s="102"/>
      <c r="L10" s="102"/>
      <c r="M10" s="105">
        <v>0</v>
      </c>
      <c r="N10" s="86">
        <f t="shared" si="1"/>
        <v>0</v>
      </c>
      <c r="O10" s="86">
        <f t="shared" si="2"/>
        <v>0</v>
      </c>
    </row>
    <row r="11" ht="19.5" customHeight="1" spans="1:15">
      <c r="A11" s="31"/>
      <c r="B11" s="73" t="s">
        <v>840</v>
      </c>
      <c r="C11" s="32" t="s">
        <v>99</v>
      </c>
      <c r="D11" s="86">
        <f>IF(D8=0,0,ROUND(D16/D8/D10,4))</f>
        <v>0</v>
      </c>
      <c r="E11" s="86">
        <f>IF(E8=0,0,ROUND(E16/E8/E10,4))</f>
        <v>0</v>
      </c>
      <c r="F11" s="105">
        <v>0</v>
      </c>
      <c r="G11" s="86">
        <f t="shared" si="0"/>
        <v>0</v>
      </c>
      <c r="H11" s="102"/>
      <c r="I11" s="86">
        <v>0</v>
      </c>
      <c r="J11" s="102"/>
      <c r="K11" s="102"/>
      <c r="L11" s="102"/>
      <c r="M11" s="105">
        <v>0</v>
      </c>
      <c r="N11" s="86">
        <f t="shared" si="1"/>
        <v>0</v>
      </c>
      <c r="O11" s="86">
        <f t="shared" si="2"/>
        <v>0</v>
      </c>
    </row>
    <row r="12" ht="19.5" customHeight="1" spans="1:15">
      <c r="A12" s="31" t="s">
        <v>101</v>
      </c>
      <c r="B12" s="73" t="s">
        <v>106</v>
      </c>
      <c r="C12" s="32" t="s">
        <v>75</v>
      </c>
      <c r="D12" s="82">
        <v>0</v>
      </c>
      <c r="E12" s="82">
        <v>0</v>
      </c>
      <c r="F12" s="101">
        <f>IF(F10=0,0,ROUND(F16/F10,2))</f>
        <v>0</v>
      </c>
      <c r="G12" s="86">
        <f t="shared" si="0"/>
        <v>0</v>
      </c>
      <c r="H12" s="102"/>
      <c r="I12" s="86">
        <v>0</v>
      </c>
      <c r="J12" s="102"/>
      <c r="K12" s="102"/>
      <c r="L12" s="102"/>
      <c r="M12" s="101">
        <v>0</v>
      </c>
      <c r="N12" s="101">
        <f t="shared" si="1"/>
        <v>0</v>
      </c>
      <c r="O12" s="86">
        <f t="shared" si="2"/>
        <v>0</v>
      </c>
    </row>
    <row r="13" ht="19.5" customHeight="1" spans="1:15">
      <c r="A13" s="31"/>
      <c r="B13" s="153" t="s">
        <v>102</v>
      </c>
      <c r="C13" s="32" t="s">
        <v>75</v>
      </c>
      <c r="D13" s="82">
        <v>0</v>
      </c>
      <c r="E13" s="82">
        <v>0</v>
      </c>
      <c r="F13" s="82">
        <v>0</v>
      </c>
      <c r="G13" s="86">
        <f t="shared" si="0"/>
        <v>0</v>
      </c>
      <c r="H13" s="102"/>
      <c r="I13" s="86">
        <v>0</v>
      </c>
      <c r="J13" s="102"/>
      <c r="K13" s="102"/>
      <c r="L13" s="102"/>
      <c r="M13" s="82">
        <v>0</v>
      </c>
      <c r="N13" s="101">
        <f t="shared" si="1"/>
        <v>0</v>
      </c>
      <c r="O13" s="86">
        <f t="shared" si="2"/>
        <v>0</v>
      </c>
    </row>
    <row r="14" ht="19.5" customHeight="1" spans="1:15">
      <c r="A14" s="42"/>
      <c r="B14" s="154" t="s">
        <v>841</v>
      </c>
      <c r="C14" s="33" t="s">
        <v>99</v>
      </c>
      <c r="D14" s="108">
        <f>ROUND(IF(D13=0,0,D9/D13),4)</f>
        <v>0</v>
      </c>
      <c r="E14" s="108">
        <f>ROUND(IF(E13=0,0,E9/E13),4)</f>
        <v>0</v>
      </c>
      <c r="F14" s="108">
        <f>ROUND(IF(F13=0,0,F9/F13),4)</f>
        <v>0</v>
      </c>
      <c r="G14" s="108">
        <f t="shared" si="0"/>
        <v>0</v>
      </c>
      <c r="H14" s="155"/>
      <c r="I14" s="108">
        <v>0</v>
      </c>
      <c r="J14" s="155"/>
      <c r="K14" s="155"/>
      <c r="L14" s="155"/>
      <c r="M14" s="108">
        <f>IF(M13=0,0,ROUND(M9/M13,4))</f>
        <v>0</v>
      </c>
      <c r="N14" s="108">
        <f t="shared" si="1"/>
        <v>0</v>
      </c>
      <c r="O14" s="108">
        <f t="shared" si="2"/>
        <v>0</v>
      </c>
    </row>
    <row r="15" ht="19.5" customHeight="1" spans="1:15">
      <c r="A15" s="50" t="s">
        <v>842</v>
      </c>
      <c r="B15" s="99" t="s">
        <v>843</v>
      </c>
      <c r="C15" s="55" t="s">
        <v>75</v>
      </c>
      <c r="D15" s="64">
        <f>SUM(D16:D20)</f>
        <v>0</v>
      </c>
      <c r="E15" s="64">
        <f>SUM(E16:E20)</f>
        <v>0</v>
      </c>
      <c r="F15" s="64">
        <f>F16+F17+F18+F19+F20</f>
        <v>0</v>
      </c>
      <c r="G15" s="156">
        <f t="shared" si="0"/>
        <v>0</v>
      </c>
      <c r="H15" s="157"/>
      <c r="I15" s="156">
        <v>0</v>
      </c>
      <c r="J15" s="157"/>
      <c r="K15" s="157"/>
      <c r="L15" s="157"/>
      <c r="M15" s="64">
        <f>M16+M17+M18+M19+M20</f>
        <v>0</v>
      </c>
      <c r="N15" s="64">
        <f t="shared" si="1"/>
        <v>0</v>
      </c>
      <c r="O15" s="156">
        <f t="shared" si="2"/>
        <v>0</v>
      </c>
    </row>
    <row r="16" ht="19.5" customHeight="1" spans="1:15">
      <c r="A16" s="50"/>
      <c r="B16" s="99" t="s">
        <v>844</v>
      </c>
      <c r="C16" s="55" t="s">
        <v>75</v>
      </c>
      <c r="D16" s="45">
        <v>0</v>
      </c>
      <c r="E16" s="45">
        <v>0</v>
      </c>
      <c r="F16" s="64">
        <v>0</v>
      </c>
      <c r="G16" s="156">
        <f t="shared" si="0"/>
        <v>0</v>
      </c>
      <c r="H16" s="157"/>
      <c r="I16" s="156">
        <v>0</v>
      </c>
      <c r="J16" s="157"/>
      <c r="K16" s="157"/>
      <c r="L16" s="157"/>
      <c r="M16" s="64">
        <v>0</v>
      </c>
      <c r="N16" s="64">
        <f t="shared" si="1"/>
        <v>0</v>
      </c>
      <c r="O16" s="156">
        <f t="shared" si="2"/>
        <v>0</v>
      </c>
    </row>
    <row r="17" ht="19.5" customHeight="1" spans="1:15">
      <c r="A17" s="50"/>
      <c r="B17" s="99" t="s">
        <v>845</v>
      </c>
      <c r="C17" s="55" t="s">
        <v>75</v>
      </c>
      <c r="D17" s="45">
        <v>0</v>
      </c>
      <c r="E17" s="45">
        <v>0</v>
      </c>
      <c r="F17" s="45">
        <v>0</v>
      </c>
      <c r="G17" s="156">
        <f t="shared" si="0"/>
        <v>0</v>
      </c>
      <c r="H17" s="157"/>
      <c r="I17" s="156">
        <v>0</v>
      </c>
      <c r="J17" s="157"/>
      <c r="K17" s="157"/>
      <c r="L17" s="157"/>
      <c r="M17" s="45">
        <v>0</v>
      </c>
      <c r="N17" s="64">
        <f t="shared" si="1"/>
        <v>0</v>
      </c>
      <c r="O17" s="156">
        <f t="shared" si="2"/>
        <v>0</v>
      </c>
    </row>
    <row r="18" ht="19.5" customHeight="1" spans="1:15">
      <c r="A18" s="50"/>
      <c r="B18" s="99" t="s">
        <v>846</v>
      </c>
      <c r="C18" s="55" t="s">
        <v>75</v>
      </c>
      <c r="D18" s="45">
        <v>0</v>
      </c>
      <c r="E18" s="45">
        <v>0</v>
      </c>
      <c r="F18" s="45">
        <v>0</v>
      </c>
      <c r="G18" s="156">
        <f t="shared" si="0"/>
        <v>0</v>
      </c>
      <c r="H18" s="157"/>
      <c r="I18" s="156">
        <v>0</v>
      </c>
      <c r="J18" s="157"/>
      <c r="K18" s="157"/>
      <c r="L18" s="157"/>
      <c r="M18" s="45">
        <v>0</v>
      </c>
      <c r="N18" s="64">
        <f t="shared" si="1"/>
        <v>0</v>
      </c>
      <c r="O18" s="156">
        <f t="shared" si="2"/>
        <v>0</v>
      </c>
    </row>
    <row r="19" ht="19.5" customHeight="1" spans="1:15">
      <c r="A19" s="158"/>
      <c r="B19" s="99" t="s">
        <v>847</v>
      </c>
      <c r="C19" s="55" t="s">
        <v>75</v>
      </c>
      <c r="D19" s="45">
        <v>0</v>
      </c>
      <c r="E19" s="45">
        <v>0</v>
      </c>
      <c r="F19" s="45">
        <v>0</v>
      </c>
      <c r="G19" s="156">
        <f t="shared" si="0"/>
        <v>0</v>
      </c>
      <c r="H19" s="159"/>
      <c r="I19" s="156">
        <v>0</v>
      </c>
      <c r="J19" s="157"/>
      <c r="K19" s="157"/>
      <c r="L19" s="159"/>
      <c r="M19" s="45">
        <v>0</v>
      </c>
      <c r="N19" s="64">
        <f t="shared" si="1"/>
        <v>0</v>
      </c>
      <c r="O19" s="156">
        <f t="shared" si="2"/>
        <v>0</v>
      </c>
    </row>
    <row r="20" ht="19.5" customHeight="1" spans="1:15">
      <c r="A20" s="158"/>
      <c r="B20" s="99" t="s">
        <v>848</v>
      </c>
      <c r="C20" s="55" t="s">
        <v>75</v>
      </c>
      <c r="D20" s="45">
        <v>0</v>
      </c>
      <c r="E20" s="45">
        <v>0</v>
      </c>
      <c r="F20" s="45">
        <v>0</v>
      </c>
      <c r="G20" s="156">
        <f t="shared" si="0"/>
        <v>0</v>
      </c>
      <c r="H20" s="159"/>
      <c r="I20" s="156">
        <v>0</v>
      </c>
      <c r="J20" s="157"/>
      <c r="K20" s="157"/>
      <c r="L20" s="159"/>
      <c r="M20" s="45">
        <v>0</v>
      </c>
      <c r="N20" s="64">
        <f t="shared" si="1"/>
        <v>0</v>
      </c>
      <c r="O20" s="156">
        <f t="shared" si="2"/>
        <v>0</v>
      </c>
    </row>
    <row r="21" customHeight="1" spans="1:15">
      <c r="A21" s="160"/>
      <c r="B21" s="161"/>
      <c r="C21" s="162"/>
      <c r="D21" s="163"/>
      <c r="E21" s="163"/>
      <c r="F21" s="163"/>
      <c r="G21" s="164"/>
      <c r="H21" s="165"/>
      <c r="I21" s="164"/>
      <c r="J21" s="164"/>
      <c r="K21" s="164"/>
      <c r="L21" s="165"/>
      <c r="M21" s="163"/>
      <c r="N21" s="163"/>
      <c r="O21" s="164"/>
    </row>
    <row r="22" ht="24" customHeight="1" spans="1:15">
      <c r="A22" s="99" t="s">
        <v>849</v>
      </c>
      <c r="B22" s="99"/>
      <c r="C22" s="55" t="s">
        <v>75</v>
      </c>
      <c r="D22" s="53" t="s">
        <v>115</v>
      </c>
      <c r="E22" s="53" t="s">
        <v>115</v>
      </c>
      <c r="F22" s="45">
        <v>0</v>
      </c>
      <c r="G22" s="166" t="s">
        <v>115</v>
      </c>
      <c r="H22" s="166" t="s">
        <v>115</v>
      </c>
      <c r="I22" s="166" t="s">
        <v>115</v>
      </c>
      <c r="J22" s="166" t="s">
        <v>115</v>
      </c>
      <c r="K22" s="166" t="s">
        <v>115</v>
      </c>
      <c r="L22" s="166" t="s">
        <v>115</v>
      </c>
      <c r="M22" s="166" t="s">
        <v>115</v>
      </c>
      <c r="N22" s="166" t="s">
        <v>115</v>
      </c>
      <c r="O22" s="166" t="s">
        <v>115</v>
      </c>
    </row>
    <row r="23" ht="19.5" customHeight="1" spans="1:15">
      <c r="A23" s="99" t="s">
        <v>850</v>
      </c>
      <c r="B23" s="99"/>
      <c r="C23" s="55" t="s">
        <v>75</v>
      </c>
      <c r="D23" s="53" t="s">
        <v>115</v>
      </c>
      <c r="E23" s="53" t="s">
        <v>115</v>
      </c>
      <c r="F23" s="64">
        <f>F16+F22</f>
        <v>0</v>
      </c>
      <c r="G23" s="64" t="e">
        <f>ROUND(F23/E16-1,4)</f>
        <v>#DIV/0!</v>
      </c>
      <c r="H23" s="166" t="s">
        <v>115</v>
      </c>
      <c r="I23" s="64">
        <v>-1</v>
      </c>
      <c r="J23" s="166" t="s">
        <v>115</v>
      </c>
      <c r="K23" s="166" t="s">
        <v>115</v>
      </c>
      <c r="L23" s="166" t="s">
        <v>115</v>
      </c>
      <c r="M23" s="166" t="s">
        <v>115</v>
      </c>
      <c r="N23" s="64">
        <f>M16-F23</f>
        <v>0</v>
      </c>
      <c r="O23" s="64">
        <v>0</v>
      </c>
    </row>
    <row r="24" ht="18" customHeight="1" spans="1:15">
      <c r="A24" s="99" t="s">
        <v>851</v>
      </c>
      <c r="B24" s="99"/>
      <c r="C24" s="55" t="s">
        <v>75</v>
      </c>
      <c r="D24" s="53" t="s">
        <v>115</v>
      </c>
      <c r="E24" s="53" t="s">
        <v>115</v>
      </c>
      <c r="F24" s="167" t="e">
        <f>(F16+F22)/F12</f>
        <v>#DIV/0!</v>
      </c>
      <c r="G24" s="167" t="e">
        <f>ROUND(F24/E10-1,4)</f>
        <v>#DIV/0!</v>
      </c>
      <c r="H24" s="166" t="s">
        <v>115</v>
      </c>
      <c r="I24" s="64">
        <v>-1</v>
      </c>
      <c r="J24" s="166" t="s">
        <v>115</v>
      </c>
      <c r="K24" s="166" t="s">
        <v>115</v>
      </c>
      <c r="L24" s="166" t="s">
        <v>115</v>
      </c>
      <c r="M24" s="166" t="s">
        <v>115</v>
      </c>
      <c r="N24" s="64" t="e">
        <f>M10-F24</f>
        <v>#DIV/0!</v>
      </c>
      <c r="O24" s="64" t="e">
        <f>ROUND(M10/F24-1,4)</f>
        <v>#DIV/0!</v>
      </c>
    </row>
  </sheetData>
  <mergeCells count="18">
    <mergeCell ref="A1:O1"/>
    <mergeCell ref="C3:E3"/>
    <mergeCell ref="G3:H3"/>
    <mergeCell ref="G4:H4"/>
    <mergeCell ref="I4:J4"/>
    <mergeCell ref="K4:L4"/>
    <mergeCell ref="M4:O4"/>
    <mergeCell ref="A22:B22"/>
    <mergeCell ref="A23:B23"/>
    <mergeCell ref="A24:B24"/>
    <mergeCell ref="A6:A11"/>
    <mergeCell ref="A12:A14"/>
    <mergeCell ref="A15:A20"/>
    <mergeCell ref="C4:C5"/>
    <mergeCell ref="D4:D5"/>
    <mergeCell ref="E4:E5"/>
    <mergeCell ref="F4:F5"/>
    <mergeCell ref="A4:B5"/>
  </mergeCells>
  <printOptions horizontalCentered="1"/>
  <pageMargins left="1.18110236220472" right="1.18110236220472" top="1.18110236220472" bottom="1.18110236220472" header="0.51181" footer="0.51181"/>
  <pageSetup paperSize="9" scale="75" orientation="landscape" errors="blank"/>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showGridLines="0" workbookViewId="0">
      <pane topLeftCell="A3" activePane="bottomRight" state="frozen"/>
      <selection activeCell="A1" sqref="A1:I1"/>
    </sheetView>
  </sheetViews>
  <sheetFormatPr defaultColWidth="8" defaultRowHeight="13.5"/>
  <cols>
    <col min="1" max="1" width="12.8833333333333" style="1"/>
    <col min="2" max="2" width="33.9666666666667" style="1"/>
    <col min="3" max="10" width="20.075" style="1"/>
    <col min="11" max="12" width="10.0416666666667" style="1"/>
    <col min="13" max="16" width="20.075" style="1"/>
  </cols>
  <sheetData>
    <row r="1" ht="37.5" customHeight="1" spans="1:16">
      <c r="A1" s="122" t="s">
        <v>852</v>
      </c>
      <c r="B1" s="122"/>
      <c r="C1" s="122"/>
      <c r="D1" s="122"/>
      <c r="E1" s="122"/>
      <c r="F1" s="122"/>
      <c r="G1" s="122"/>
      <c r="H1" s="123"/>
      <c r="I1" s="123"/>
      <c r="J1" s="123"/>
      <c r="K1" s="123"/>
      <c r="L1" s="123"/>
      <c r="M1" s="123"/>
      <c r="N1" s="123"/>
      <c r="O1" s="123"/>
      <c r="P1" s="123"/>
    </row>
    <row r="2" ht="15" customHeight="1" spans="1:16">
      <c r="A2" s="124" t="s">
        <v>40</v>
      </c>
      <c r="B2" s="125" t="s">
        <v>41</v>
      </c>
      <c r="C2" s="124"/>
      <c r="D2" s="124"/>
      <c r="E2" s="126" t="s">
        <v>2</v>
      </c>
      <c r="F2" s="124"/>
      <c r="G2" s="127" t="s">
        <v>853</v>
      </c>
      <c r="H2" s="124"/>
      <c r="I2" s="124"/>
      <c r="J2" s="135"/>
      <c r="K2" s="135"/>
      <c r="L2" s="135"/>
      <c r="M2" s="135"/>
      <c r="N2" s="135"/>
      <c r="O2" s="135"/>
      <c r="P2" s="135"/>
    </row>
    <row r="3" ht="26.25" customHeight="1" spans="1:16">
      <c r="A3" s="50" t="s">
        <v>82</v>
      </c>
      <c r="B3" s="50"/>
      <c r="C3" s="50" t="s">
        <v>826</v>
      </c>
      <c r="D3" s="50" t="s">
        <v>827</v>
      </c>
      <c r="E3" s="50" t="s">
        <v>49</v>
      </c>
      <c r="F3" s="50" t="s">
        <v>828</v>
      </c>
      <c r="G3" s="50" t="s">
        <v>5</v>
      </c>
      <c r="H3" s="50" t="s">
        <v>52</v>
      </c>
      <c r="I3" s="50" t="s">
        <v>53</v>
      </c>
      <c r="J3" s="136"/>
      <c r="K3" s="137"/>
      <c r="L3" s="137"/>
      <c r="M3" s="137"/>
      <c r="N3" s="137"/>
      <c r="O3" s="137"/>
      <c r="P3" s="137"/>
    </row>
    <row r="4" ht="15" customHeight="1" spans="1:16">
      <c r="A4" s="50" t="s">
        <v>854</v>
      </c>
      <c r="B4" s="36" t="s">
        <v>855</v>
      </c>
      <c r="C4" s="55" t="s">
        <v>125</v>
      </c>
      <c r="D4" s="55" t="s">
        <v>125</v>
      </c>
      <c r="E4" s="55" t="s">
        <v>125</v>
      </c>
      <c r="F4" s="55" t="s">
        <v>125</v>
      </c>
      <c r="G4" s="55" t="s">
        <v>125</v>
      </c>
      <c r="H4" s="50"/>
      <c r="I4" s="50"/>
      <c r="J4" s="138"/>
      <c r="K4" s="135"/>
      <c r="L4" s="135"/>
      <c r="M4" s="135"/>
      <c r="N4" s="135"/>
      <c r="O4" s="135"/>
      <c r="P4" s="135"/>
    </row>
    <row r="5" ht="15" customHeight="1" spans="1:16">
      <c r="A5" s="50"/>
      <c r="B5" s="36" t="s">
        <v>856</v>
      </c>
      <c r="C5" s="48">
        <v>0</v>
      </c>
      <c r="D5" s="52">
        <f t="shared" ref="D5:D16" si="0">ROUND(C5/3,0)</f>
        <v>0</v>
      </c>
      <c r="E5" s="48">
        <v>0</v>
      </c>
      <c r="F5" s="52">
        <f t="shared" ref="F5:F16" si="1">D5+E5</f>
        <v>0</v>
      </c>
      <c r="G5" s="52">
        <f t="shared" ref="G5:G16" si="2">C5+F5</f>
        <v>0</v>
      </c>
      <c r="H5" s="48">
        <v>0</v>
      </c>
      <c r="I5" s="52">
        <f t="shared" ref="I5:I16" si="3">G5-H5</f>
        <v>0</v>
      </c>
      <c r="J5" s="138"/>
      <c r="K5" s="135"/>
      <c r="L5" s="135"/>
      <c r="M5" s="135"/>
      <c r="N5" s="135"/>
      <c r="O5" s="135"/>
      <c r="P5" s="135"/>
    </row>
    <row r="6" ht="15" customHeight="1" spans="1:16">
      <c r="A6" s="50"/>
      <c r="B6" s="36" t="s">
        <v>857</v>
      </c>
      <c r="C6" s="48">
        <v>0</v>
      </c>
      <c r="D6" s="52">
        <f t="shared" si="0"/>
        <v>0</v>
      </c>
      <c r="E6" s="48">
        <v>0</v>
      </c>
      <c r="F6" s="52">
        <f t="shared" si="1"/>
        <v>0</v>
      </c>
      <c r="G6" s="52">
        <f t="shared" si="2"/>
        <v>0</v>
      </c>
      <c r="H6" s="48">
        <v>0</v>
      </c>
      <c r="I6" s="52">
        <f t="shared" si="3"/>
        <v>0</v>
      </c>
      <c r="J6" s="138"/>
      <c r="K6" s="135"/>
      <c r="L6" s="135"/>
      <c r="M6" s="135"/>
      <c r="N6" s="135"/>
      <c r="O6" s="135"/>
      <c r="P6" s="135"/>
    </row>
    <row r="7" ht="15" customHeight="1" spans="1:16">
      <c r="A7" s="50"/>
      <c r="B7" s="36" t="s">
        <v>858</v>
      </c>
      <c r="C7" s="48">
        <v>0</v>
      </c>
      <c r="D7" s="52">
        <f t="shared" si="0"/>
        <v>0</v>
      </c>
      <c r="E7" s="48">
        <v>0</v>
      </c>
      <c r="F7" s="52">
        <f t="shared" si="1"/>
        <v>0</v>
      </c>
      <c r="G7" s="52">
        <f t="shared" si="2"/>
        <v>0</v>
      </c>
      <c r="H7" s="48">
        <v>0</v>
      </c>
      <c r="I7" s="52">
        <f t="shared" si="3"/>
        <v>0</v>
      </c>
      <c r="J7" s="138"/>
      <c r="K7" s="135"/>
      <c r="L7" s="135"/>
      <c r="M7" s="135"/>
      <c r="N7" s="135"/>
      <c r="O7" s="135"/>
      <c r="P7" s="135"/>
    </row>
    <row r="8" ht="15" customHeight="1" spans="1:16">
      <c r="A8" s="106"/>
      <c r="B8" s="36" t="s">
        <v>859</v>
      </c>
      <c r="C8" s="48">
        <v>0</v>
      </c>
      <c r="D8" s="52">
        <f t="shared" si="0"/>
        <v>0</v>
      </c>
      <c r="E8" s="48">
        <v>0</v>
      </c>
      <c r="F8" s="52">
        <f t="shared" si="1"/>
        <v>0</v>
      </c>
      <c r="G8" s="52">
        <f t="shared" si="2"/>
        <v>0</v>
      </c>
      <c r="H8" s="48">
        <v>0</v>
      </c>
      <c r="I8" s="52">
        <f t="shared" si="3"/>
        <v>0</v>
      </c>
      <c r="J8" s="139"/>
      <c r="K8" s="140"/>
      <c r="L8" s="140"/>
      <c r="M8" s="140"/>
      <c r="N8" s="140"/>
      <c r="O8" s="140"/>
      <c r="P8" s="140"/>
    </row>
    <row r="9" ht="15" customHeight="1" spans="1:16">
      <c r="A9" s="50" t="s">
        <v>860</v>
      </c>
      <c r="B9" s="36" t="s">
        <v>861</v>
      </c>
      <c r="C9" s="48">
        <v>0</v>
      </c>
      <c r="D9" s="52">
        <f t="shared" si="0"/>
        <v>0</v>
      </c>
      <c r="E9" s="48">
        <v>0</v>
      </c>
      <c r="F9" s="52">
        <f t="shared" si="1"/>
        <v>0</v>
      </c>
      <c r="G9" s="52">
        <f t="shared" si="2"/>
        <v>0</v>
      </c>
      <c r="H9" s="48">
        <v>0</v>
      </c>
      <c r="I9" s="52">
        <f t="shared" si="3"/>
        <v>0</v>
      </c>
      <c r="J9" s="138"/>
      <c r="K9" s="135"/>
      <c r="L9" s="135"/>
      <c r="M9" s="135"/>
      <c r="N9" s="135"/>
      <c r="O9" s="135"/>
      <c r="P9" s="135"/>
    </row>
    <row r="10" ht="15" customHeight="1" spans="1:16">
      <c r="A10" s="50"/>
      <c r="B10" s="36" t="s">
        <v>862</v>
      </c>
      <c r="C10" s="48">
        <v>0</v>
      </c>
      <c r="D10" s="52">
        <f t="shared" si="0"/>
        <v>0</v>
      </c>
      <c r="E10" s="48">
        <v>0</v>
      </c>
      <c r="F10" s="52">
        <f t="shared" si="1"/>
        <v>0</v>
      </c>
      <c r="G10" s="52">
        <f t="shared" si="2"/>
        <v>0</v>
      </c>
      <c r="H10" s="48">
        <v>0</v>
      </c>
      <c r="I10" s="52">
        <f t="shared" si="3"/>
        <v>0</v>
      </c>
      <c r="J10" s="138"/>
      <c r="K10" s="135"/>
      <c r="L10" s="135"/>
      <c r="M10" s="135"/>
      <c r="N10" s="135"/>
      <c r="O10" s="135"/>
      <c r="P10" s="135"/>
    </row>
    <row r="11" ht="15" customHeight="1" spans="1:16">
      <c r="A11" s="50"/>
      <c r="B11" s="36" t="s">
        <v>863</v>
      </c>
      <c r="C11" s="48">
        <v>0</v>
      </c>
      <c r="D11" s="52">
        <f t="shared" si="0"/>
        <v>0</v>
      </c>
      <c r="E11" s="48">
        <v>0</v>
      </c>
      <c r="F11" s="52">
        <f t="shared" si="1"/>
        <v>0</v>
      </c>
      <c r="G11" s="52">
        <f t="shared" si="2"/>
        <v>0</v>
      </c>
      <c r="H11" s="48">
        <v>0</v>
      </c>
      <c r="I11" s="52">
        <f t="shared" si="3"/>
        <v>0</v>
      </c>
      <c r="J11" s="138"/>
      <c r="K11" s="135"/>
      <c r="L11" s="135"/>
      <c r="M11" s="135"/>
      <c r="N11" s="135"/>
      <c r="O11" s="135"/>
      <c r="P11" s="135"/>
    </row>
    <row r="12" ht="15" customHeight="1" spans="1:16">
      <c r="A12" s="50" t="s">
        <v>864</v>
      </c>
      <c r="B12" s="36" t="s">
        <v>865</v>
      </c>
      <c r="C12" s="48">
        <v>0</v>
      </c>
      <c r="D12" s="52">
        <f t="shared" si="0"/>
        <v>0</v>
      </c>
      <c r="E12" s="48">
        <v>0</v>
      </c>
      <c r="F12" s="52">
        <f t="shared" si="1"/>
        <v>0</v>
      </c>
      <c r="G12" s="52">
        <f t="shared" si="2"/>
        <v>0</v>
      </c>
      <c r="H12" s="48">
        <v>0</v>
      </c>
      <c r="I12" s="52">
        <f t="shared" si="3"/>
        <v>0</v>
      </c>
      <c r="J12" s="138"/>
      <c r="K12" s="135"/>
      <c r="L12" s="135"/>
      <c r="M12" s="135"/>
      <c r="N12" s="135"/>
      <c r="O12" s="135"/>
      <c r="P12" s="135"/>
    </row>
    <row r="13" ht="15" customHeight="1" spans="1:16">
      <c r="A13" s="50"/>
      <c r="B13" s="36" t="s">
        <v>866</v>
      </c>
      <c r="C13" s="48">
        <v>0</v>
      </c>
      <c r="D13" s="52">
        <f t="shared" si="0"/>
        <v>0</v>
      </c>
      <c r="E13" s="48">
        <v>0</v>
      </c>
      <c r="F13" s="52">
        <f t="shared" si="1"/>
        <v>0</v>
      </c>
      <c r="G13" s="52">
        <f t="shared" si="2"/>
        <v>0</v>
      </c>
      <c r="H13" s="48">
        <v>0</v>
      </c>
      <c r="I13" s="52">
        <f t="shared" si="3"/>
        <v>0</v>
      </c>
      <c r="J13" s="138"/>
      <c r="K13" s="135"/>
      <c r="L13" s="135"/>
      <c r="M13" s="135"/>
      <c r="N13" s="135"/>
      <c r="O13" s="135"/>
      <c r="P13" s="135"/>
    </row>
    <row r="14" ht="15" customHeight="1" spans="1:16">
      <c r="A14" s="50"/>
      <c r="B14" s="36" t="s">
        <v>867</v>
      </c>
      <c r="C14" s="48">
        <v>0</v>
      </c>
      <c r="D14" s="52">
        <f t="shared" si="0"/>
        <v>0</v>
      </c>
      <c r="E14" s="48">
        <v>0</v>
      </c>
      <c r="F14" s="52">
        <f t="shared" si="1"/>
        <v>0</v>
      </c>
      <c r="G14" s="52">
        <f t="shared" si="2"/>
        <v>0</v>
      </c>
      <c r="H14" s="48">
        <v>0</v>
      </c>
      <c r="I14" s="52">
        <f t="shared" si="3"/>
        <v>0</v>
      </c>
      <c r="J14" s="138"/>
      <c r="K14" s="135"/>
      <c r="L14" s="135"/>
      <c r="M14" s="135"/>
      <c r="N14" s="135"/>
      <c r="O14" s="135"/>
      <c r="P14" s="135"/>
    </row>
    <row r="15" ht="15" customHeight="1" spans="1:16">
      <c r="A15" s="50"/>
      <c r="B15" s="36" t="s">
        <v>868</v>
      </c>
      <c r="C15" s="48">
        <v>0</v>
      </c>
      <c r="D15" s="52">
        <f t="shared" si="0"/>
        <v>0</v>
      </c>
      <c r="E15" s="48">
        <v>0</v>
      </c>
      <c r="F15" s="52">
        <f t="shared" si="1"/>
        <v>0</v>
      </c>
      <c r="G15" s="52">
        <f t="shared" si="2"/>
        <v>0</v>
      </c>
      <c r="H15" s="48">
        <v>0</v>
      </c>
      <c r="I15" s="52">
        <f t="shared" si="3"/>
        <v>0</v>
      </c>
      <c r="J15" s="138"/>
      <c r="K15" s="135"/>
      <c r="L15" s="135"/>
      <c r="M15" s="135"/>
      <c r="N15" s="135"/>
      <c r="O15" s="135"/>
      <c r="P15" s="135"/>
    </row>
    <row r="16" ht="15" customHeight="1" spans="1:16">
      <c r="A16" s="50" t="s">
        <v>869</v>
      </c>
      <c r="B16" s="50"/>
      <c r="C16" s="48">
        <v>0</v>
      </c>
      <c r="D16" s="52">
        <f t="shared" si="0"/>
        <v>0</v>
      </c>
      <c r="E16" s="48">
        <v>0</v>
      </c>
      <c r="F16" s="52">
        <f t="shared" si="1"/>
        <v>0</v>
      </c>
      <c r="G16" s="52">
        <f t="shared" si="2"/>
        <v>0</v>
      </c>
      <c r="H16" s="48">
        <v>0</v>
      </c>
      <c r="I16" s="52">
        <f t="shared" si="3"/>
        <v>0</v>
      </c>
      <c r="J16" s="138"/>
      <c r="K16" s="135"/>
      <c r="L16" s="135"/>
      <c r="M16" s="135"/>
      <c r="N16" s="135"/>
      <c r="O16" s="135"/>
      <c r="P16" s="135"/>
    </row>
    <row r="17" ht="15" customHeight="1" spans="1:16">
      <c r="A17" s="128"/>
      <c r="B17" s="128"/>
      <c r="C17" s="128"/>
      <c r="D17" s="128"/>
      <c r="E17" s="128"/>
      <c r="F17" s="128"/>
      <c r="G17" s="128"/>
      <c r="H17" s="128"/>
      <c r="I17" s="128"/>
      <c r="J17" s="135"/>
      <c r="K17" s="135"/>
      <c r="L17" s="135"/>
      <c r="M17" s="135"/>
      <c r="N17" s="135"/>
      <c r="O17" s="135"/>
      <c r="P17" s="135"/>
    </row>
    <row r="18" ht="30" customHeight="1" spans="1:16">
      <c r="A18" s="122" t="s">
        <v>870</v>
      </c>
      <c r="B18" s="122"/>
      <c r="C18" s="122"/>
      <c r="D18" s="122"/>
      <c r="E18" s="122"/>
      <c r="F18" s="122"/>
      <c r="G18" s="122"/>
      <c r="H18" s="122"/>
      <c r="I18" s="122"/>
      <c r="J18" s="122"/>
      <c r="K18" s="122"/>
      <c r="L18" s="122"/>
      <c r="M18" s="122"/>
      <c r="N18" s="122"/>
      <c r="O18" s="122"/>
      <c r="P18" s="122"/>
    </row>
    <row r="19" ht="15" customHeight="1" spans="1:16">
      <c r="A19" s="124"/>
      <c r="B19" s="124"/>
      <c r="C19" s="124"/>
      <c r="D19" s="124"/>
      <c r="E19" s="124"/>
      <c r="F19" s="124"/>
      <c r="G19" s="124"/>
      <c r="H19" s="124"/>
      <c r="I19" s="124"/>
      <c r="J19" s="124"/>
      <c r="K19" s="124"/>
      <c r="L19" s="124"/>
      <c r="M19" s="124"/>
      <c r="N19" s="124"/>
      <c r="O19" s="124"/>
      <c r="P19" s="127" t="s">
        <v>81</v>
      </c>
    </row>
    <row r="20" ht="15" customHeight="1" spans="1:16">
      <c r="A20" s="55" t="s">
        <v>82</v>
      </c>
      <c r="B20" s="55"/>
      <c r="C20" s="55" t="s">
        <v>64</v>
      </c>
      <c r="D20" s="55"/>
      <c r="E20" s="55"/>
      <c r="F20" s="55" t="s">
        <v>65</v>
      </c>
      <c r="G20" s="55"/>
      <c r="H20" s="55"/>
      <c r="I20" s="50" t="s">
        <v>66</v>
      </c>
      <c r="J20" s="55"/>
      <c r="K20" s="55"/>
      <c r="L20" s="50" t="s">
        <v>832</v>
      </c>
      <c r="M20" s="55" t="s">
        <v>46</v>
      </c>
      <c r="N20" s="55"/>
      <c r="O20" s="55"/>
      <c r="P20" s="55"/>
    </row>
    <row r="21" ht="37.5" customHeight="1" spans="1:16">
      <c r="A21" s="55"/>
      <c r="B21" s="55"/>
      <c r="C21" s="50" t="s">
        <v>47</v>
      </c>
      <c r="D21" s="50" t="s">
        <v>67</v>
      </c>
      <c r="E21" s="50" t="s">
        <v>68</v>
      </c>
      <c r="F21" s="50" t="s">
        <v>47</v>
      </c>
      <c r="G21" s="50" t="s">
        <v>67</v>
      </c>
      <c r="H21" s="50" t="s">
        <v>68</v>
      </c>
      <c r="I21" s="50" t="s">
        <v>47</v>
      </c>
      <c r="J21" s="50" t="s">
        <v>67</v>
      </c>
      <c r="K21" s="50" t="s">
        <v>68</v>
      </c>
      <c r="L21" s="50"/>
      <c r="M21" s="50" t="s">
        <v>826</v>
      </c>
      <c r="N21" s="50" t="s">
        <v>833</v>
      </c>
      <c r="O21" s="50" t="s">
        <v>49</v>
      </c>
      <c r="P21" s="50" t="s">
        <v>5</v>
      </c>
    </row>
    <row r="22" ht="15" customHeight="1" spans="1:16">
      <c r="A22" s="50" t="s">
        <v>854</v>
      </c>
      <c r="B22" s="36" t="s">
        <v>855</v>
      </c>
      <c r="C22" s="55" t="s">
        <v>125</v>
      </c>
      <c r="D22" s="55" t="s">
        <v>125</v>
      </c>
      <c r="E22" s="55" t="s">
        <v>125</v>
      </c>
      <c r="F22" s="55" t="s">
        <v>125</v>
      </c>
      <c r="G22" s="55" t="s">
        <v>125</v>
      </c>
      <c r="H22" s="55" t="s">
        <v>125</v>
      </c>
      <c r="I22" s="55" t="s">
        <v>125</v>
      </c>
      <c r="J22" s="55" t="s">
        <v>125</v>
      </c>
      <c r="K22" s="55" t="s">
        <v>125</v>
      </c>
      <c r="L22" s="55" t="s">
        <v>125</v>
      </c>
      <c r="M22" s="55" t="s">
        <v>125</v>
      </c>
      <c r="N22" s="55" t="s">
        <v>125</v>
      </c>
      <c r="O22" s="55" t="s">
        <v>125</v>
      </c>
      <c r="P22" s="55" t="s">
        <v>125</v>
      </c>
    </row>
    <row r="23" ht="15" customHeight="1" spans="1:16">
      <c r="A23" s="50"/>
      <c r="B23" s="36" t="s">
        <v>871</v>
      </c>
      <c r="C23" s="45">
        <v>0</v>
      </c>
      <c r="D23" s="45">
        <v>0</v>
      </c>
      <c r="E23" s="129">
        <f t="shared" ref="E23:E31" si="4">IF(D23=0,0,ROUND(C23/D23,4))</f>
        <v>0</v>
      </c>
      <c r="F23" s="45">
        <v>0</v>
      </c>
      <c r="G23" s="45">
        <v>0</v>
      </c>
      <c r="H23" s="129">
        <f t="shared" ref="H23:H31" si="5">IF(G23=0,0,ROUND(F23/G23,4))</f>
        <v>0</v>
      </c>
      <c r="I23" s="45">
        <v>0</v>
      </c>
      <c r="J23" s="45">
        <v>0</v>
      </c>
      <c r="K23" s="129">
        <f t="shared" ref="K23:K31" si="6">IF(J23=0,0,ROUND(I23/J23,4))</f>
        <v>0</v>
      </c>
      <c r="L23" s="129">
        <f t="shared" ref="L23:L31" si="7">ROUND((E23+H23+K23)/3,4)</f>
        <v>0</v>
      </c>
      <c r="M23" s="45">
        <v>0</v>
      </c>
      <c r="N23" s="133">
        <f t="shared" ref="N23:N31" si="8">IF(L23=0,0,ROUND(M23/L23,2))</f>
        <v>0</v>
      </c>
      <c r="O23" s="45">
        <v>0</v>
      </c>
      <c r="P23" s="133">
        <f t="shared" ref="P23:P31" si="9">N23+O23</f>
        <v>0</v>
      </c>
    </row>
    <row r="24" ht="15" customHeight="1" spans="1:16">
      <c r="A24" s="50"/>
      <c r="B24" s="36" t="s">
        <v>872</v>
      </c>
      <c r="C24" s="45">
        <v>0</v>
      </c>
      <c r="D24" s="45">
        <v>0</v>
      </c>
      <c r="E24" s="129">
        <f t="shared" si="4"/>
        <v>0</v>
      </c>
      <c r="F24" s="45">
        <v>0</v>
      </c>
      <c r="G24" s="45">
        <v>0</v>
      </c>
      <c r="H24" s="129">
        <f t="shared" si="5"/>
        <v>0</v>
      </c>
      <c r="I24" s="45">
        <v>0</v>
      </c>
      <c r="J24" s="45">
        <v>0</v>
      </c>
      <c r="K24" s="129">
        <f t="shared" si="6"/>
        <v>0</v>
      </c>
      <c r="L24" s="129">
        <f t="shared" si="7"/>
        <v>0</v>
      </c>
      <c r="M24" s="45">
        <v>0</v>
      </c>
      <c r="N24" s="133">
        <f t="shared" si="8"/>
        <v>0</v>
      </c>
      <c r="O24" s="45">
        <v>0</v>
      </c>
      <c r="P24" s="133">
        <f t="shared" si="9"/>
        <v>0</v>
      </c>
    </row>
    <row r="25" ht="15" customHeight="1" spans="1:16">
      <c r="A25" s="50"/>
      <c r="B25" s="36" t="s">
        <v>873</v>
      </c>
      <c r="C25" s="45">
        <v>0</v>
      </c>
      <c r="D25" s="45">
        <v>0</v>
      </c>
      <c r="E25" s="129">
        <f t="shared" si="4"/>
        <v>0</v>
      </c>
      <c r="F25" s="45">
        <v>0</v>
      </c>
      <c r="G25" s="45">
        <v>0</v>
      </c>
      <c r="H25" s="129">
        <f t="shared" si="5"/>
        <v>0</v>
      </c>
      <c r="I25" s="45">
        <v>0</v>
      </c>
      <c r="J25" s="45">
        <v>0</v>
      </c>
      <c r="K25" s="129">
        <f t="shared" si="6"/>
        <v>0</v>
      </c>
      <c r="L25" s="129">
        <f t="shared" si="7"/>
        <v>0</v>
      </c>
      <c r="M25" s="45">
        <v>0</v>
      </c>
      <c r="N25" s="133">
        <f t="shared" si="8"/>
        <v>0</v>
      </c>
      <c r="O25" s="45">
        <v>0</v>
      </c>
      <c r="P25" s="133">
        <f t="shared" si="9"/>
        <v>0</v>
      </c>
    </row>
    <row r="26" ht="15" customHeight="1" spans="1:16">
      <c r="A26" s="106"/>
      <c r="B26" s="36" t="s">
        <v>874</v>
      </c>
      <c r="C26" s="45">
        <v>0</v>
      </c>
      <c r="D26" s="45">
        <v>0</v>
      </c>
      <c r="E26" s="129">
        <f t="shared" si="4"/>
        <v>0</v>
      </c>
      <c r="F26" s="45">
        <v>0</v>
      </c>
      <c r="G26" s="45">
        <v>0</v>
      </c>
      <c r="H26" s="129">
        <f t="shared" si="5"/>
        <v>0</v>
      </c>
      <c r="I26" s="45">
        <v>0</v>
      </c>
      <c r="J26" s="45">
        <v>0</v>
      </c>
      <c r="K26" s="129">
        <f t="shared" si="6"/>
        <v>0</v>
      </c>
      <c r="L26" s="129">
        <f t="shared" si="7"/>
        <v>0</v>
      </c>
      <c r="M26" s="45">
        <v>0</v>
      </c>
      <c r="N26" s="133">
        <f t="shared" si="8"/>
        <v>0</v>
      </c>
      <c r="O26" s="45">
        <v>0</v>
      </c>
      <c r="P26" s="133">
        <f t="shared" si="9"/>
        <v>0</v>
      </c>
    </row>
    <row r="27" ht="15" customHeight="1" spans="1:16">
      <c r="A27" s="50" t="s">
        <v>875</v>
      </c>
      <c r="B27" s="50"/>
      <c r="C27" s="45">
        <v>0</v>
      </c>
      <c r="D27" s="45">
        <v>0</v>
      </c>
      <c r="E27" s="129">
        <f t="shared" si="4"/>
        <v>0</v>
      </c>
      <c r="F27" s="45">
        <v>0</v>
      </c>
      <c r="G27" s="45">
        <v>0</v>
      </c>
      <c r="H27" s="129">
        <f t="shared" si="5"/>
        <v>0</v>
      </c>
      <c r="I27" s="45">
        <v>0</v>
      </c>
      <c r="J27" s="45">
        <v>0</v>
      </c>
      <c r="K27" s="129">
        <f t="shared" si="6"/>
        <v>0</v>
      </c>
      <c r="L27" s="129">
        <f t="shared" si="7"/>
        <v>0</v>
      </c>
      <c r="M27" s="45">
        <v>0</v>
      </c>
      <c r="N27" s="133">
        <f t="shared" si="8"/>
        <v>0</v>
      </c>
      <c r="O27" s="45">
        <v>0</v>
      </c>
      <c r="P27" s="133">
        <f t="shared" si="9"/>
        <v>0</v>
      </c>
    </row>
    <row r="28" ht="15" customHeight="1" spans="1:16">
      <c r="A28" s="50" t="s">
        <v>864</v>
      </c>
      <c r="B28" s="36" t="s">
        <v>876</v>
      </c>
      <c r="C28" s="45">
        <v>0</v>
      </c>
      <c r="D28" s="45">
        <v>0</v>
      </c>
      <c r="E28" s="129">
        <f t="shared" si="4"/>
        <v>0</v>
      </c>
      <c r="F28" s="45">
        <v>0</v>
      </c>
      <c r="G28" s="45">
        <v>0</v>
      </c>
      <c r="H28" s="129">
        <f t="shared" si="5"/>
        <v>0</v>
      </c>
      <c r="I28" s="45">
        <v>0</v>
      </c>
      <c r="J28" s="45">
        <v>0</v>
      </c>
      <c r="K28" s="129">
        <f t="shared" si="6"/>
        <v>0</v>
      </c>
      <c r="L28" s="129">
        <f t="shared" si="7"/>
        <v>0</v>
      </c>
      <c r="M28" s="45">
        <v>0</v>
      </c>
      <c r="N28" s="133">
        <f t="shared" si="8"/>
        <v>0</v>
      </c>
      <c r="O28" s="45">
        <v>0</v>
      </c>
      <c r="P28" s="133">
        <f t="shared" si="9"/>
        <v>0</v>
      </c>
    </row>
    <row r="29" ht="15" customHeight="1" spans="1:16">
      <c r="A29" s="50"/>
      <c r="B29" s="36" t="s">
        <v>877</v>
      </c>
      <c r="C29" s="45">
        <v>0</v>
      </c>
      <c r="D29" s="45">
        <v>0</v>
      </c>
      <c r="E29" s="129">
        <f t="shared" si="4"/>
        <v>0</v>
      </c>
      <c r="F29" s="45">
        <v>0</v>
      </c>
      <c r="G29" s="45">
        <v>0</v>
      </c>
      <c r="H29" s="129">
        <f t="shared" si="5"/>
        <v>0</v>
      </c>
      <c r="I29" s="45">
        <v>0</v>
      </c>
      <c r="J29" s="45">
        <v>0</v>
      </c>
      <c r="K29" s="129">
        <f t="shared" si="6"/>
        <v>0</v>
      </c>
      <c r="L29" s="129">
        <f t="shared" si="7"/>
        <v>0</v>
      </c>
      <c r="M29" s="45">
        <v>0</v>
      </c>
      <c r="N29" s="133">
        <f t="shared" si="8"/>
        <v>0</v>
      </c>
      <c r="O29" s="45">
        <v>0</v>
      </c>
      <c r="P29" s="133">
        <f t="shared" si="9"/>
        <v>0</v>
      </c>
    </row>
    <row r="30" ht="15" customHeight="1" spans="1:16">
      <c r="A30" s="50"/>
      <c r="B30" s="36" t="s">
        <v>878</v>
      </c>
      <c r="C30" s="45">
        <v>0</v>
      </c>
      <c r="D30" s="45">
        <v>0</v>
      </c>
      <c r="E30" s="129">
        <f t="shared" si="4"/>
        <v>0</v>
      </c>
      <c r="F30" s="45">
        <v>0</v>
      </c>
      <c r="G30" s="45">
        <v>0</v>
      </c>
      <c r="H30" s="129">
        <f t="shared" si="5"/>
        <v>0</v>
      </c>
      <c r="I30" s="45">
        <v>0</v>
      </c>
      <c r="J30" s="45">
        <v>0</v>
      </c>
      <c r="K30" s="129">
        <f t="shared" si="6"/>
        <v>0</v>
      </c>
      <c r="L30" s="129">
        <f t="shared" si="7"/>
        <v>0</v>
      </c>
      <c r="M30" s="45">
        <v>0</v>
      </c>
      <c r="N30" s="133">
        <f t="shared" si="8"/>
        <v>0</v>
      </c>
      <c r="O30" s="45">
        <v>0</v>
      </c>
      <c r="P30" s="133">
        <f t="shared" si="9"/>
        <v>0</v>
      </c>
    </row>
    <row r="31" ht="15" customHeight="1" spans="1:16">
      <c r="A31" s="50"/>
      <c r="B31" s="36" t="s">
        <v>879</v>
      </c>
      <c r="C31" s="45">
        <v>0</v>
      </c>
      <c r="D31" s="45">
        <v>0</v>
      </c>
      <c r="E31" s="130">
        <f t="shared" si="4"/>
        <v>0</v>
      </c>
      <c r="F31" s="45">
        <v>0</v>
      </c>
      <c r="G31" s="45">
        <v>0</v>
      </c>
      <c r="H31" s="130">
        <f t="shared" si="5"/>
        <v>0</v>
      </c>
      <c r="I31" s="45">
        <v>0</v>
      </c>
      <c r="J31" s="45">
        <v>0</v>
      </c>
      <c r="K31" s="130">
        <f t="shared" si="6"/>
        <v>0</v>
      </c>
      <c r="L31" s="130">
        <f t="shared" si="7"/>
        <v>0</v>
      </c>
      <c r="M31" s="45">
        <v>0</v>
      </c>
      <c r="N31" s="133">
        <f t="shared" si="8"/>
        <v>0</v>
      </c>
      <c r="O31" s="45">
        <v>0</v>
      </c>
      <c r="P31" s="133">
        <f t="shared" si="9"/>
        <v>0</v>
      </c>
    </row>
    <row r="32" ht="15" customHeight="1" spans="1:16">
      <c r="A32" s="131"/>
      <c r="B32" s="131"/>
      <c r="C32" s="131"/>
      <c r="D32" s="131"/>
      <c r="E32" s="131"/>
      <c r="F32" s="131"/>
      <c r="G32" s="131"/>
      <c r="H32" s="131"/>
      <c r="I32" s="128"/>
      <c r="J32" s="128"/>
      <c r="K32" s="128"/>
      <c r="L32" s="128"/>
      <c r="M32" s="128"/>
      <c r="N32" s="128"/>
      <c r="O32" s="128"/>
      <c r="P32" s="128"/>
    </row>
    <row r="33" ht="26.25" customHeight="1" spans="1:16">
      <c r="A33" s="55"/>
      <c r="B33" s="50" t="s">
        <v>880</v>
      </c>
      <c r="C33" s="50" t="s">
        <v>881</v>
      </c>
      <c r="D33" s="50" t="s">
        <v>882</v>
      </c>
      <c r="E33" s="50"/>
      <c r="F33" s="50" t="s">
        <v>883</v>
      </c>
      <c r="G33" s="50" t="s">
        <v>5</v>
      </c>
      <c r="H33" s="50"/>
      <c r="I33" s="138"/>
      <c r="J33" s="135"/>
      <c r="K33" s="135"/>
      <c r="L33" s="135"/>
      <c r="M33" s="135"/>
      <c r="N33" s="135"/>
      <c r="O33" s="135"/>
      <c r="P33" s="135"/>
    </row>
    <row r="34" ht="26.25" customHeight="1" spans="1:16">
      <c r="A34" s="50" t="s">
        <v>884</v>
      </c>
      <c r="B34" s="45">
        <v>0</v>
      </c>
      <c r="C34" s="64">
        <f>20</f>
        <v>20</v>
      </c>
      <c r="D34" s="45">
        <v>0</v>
      </c>
      <c r="E34" s="48"/>
      <c r="F34" s="132">
        <f>G10</f>
        <v>0</v>
      </c>
      <c r="G34" s="133">
        <f>D34*F34</f>
        <v>0</v>
      </c>
      <c r="H34" s="134"/>
      <c r="I34" s="138"/>
      <c r="J34" s="135"/>
      <c r="K34" s="135"/>
      <c r="L34" s="135"/>
      <c r="M34" s="135"/>
      <c r="N34" s="135"/>
      <c r="O34" s="135"/>
      <c r="P34" s="135"/>
    </row>
    <row r="35" ht="26.25" customHeight="1" spans="1:16">
      <c r="A35" s="55"/>
      <c r="B35" s="50" t="s">
        <v>885</v>
      </c>
      <c r="C35" s="50" t="s">
        <v>881</v>
      </c>
      <c r="D35" s="50" t="s">
        <v>882</v>
      </c>
      <c r="E35" s="50"/>
      <c r="F35" s="50" t="s">
        <v>883</v>
      </c>
      <c r="G35" s="50" t="s">
        <v>5</v>
      </c>
      <c r="H35" s="50"/>
      <c r="I35" s="138"/>
      <c r="J35" s="135"/>
      <c r="K35" s="135"/>
      <c r="L35" s="135"/>
      <c r="M35" s="135"/>
      <c r="N35" s="135"/>
      <c r="O35" s="135"/>
      <c r="P35" s="135"/>
    </row>
    <row r="36" ht="26.25" customHeight="1" spans="1:16">
      <c r="A36" s="50" t="s">
        <v>886</v>
      </c>
      <c r="B36" s="45">
        <v>0</v>
      </c>
      <c r="C36" s="64">
        <f>6</f>
        <v>6</v>
      </c>
      <c r="D36" s="45">
        <v>0</v>
      </c>
      <c r="E36" s="48"/>
      <c r="F36" s="132">
        <f>G11</f>
        <v>0</v>
      </c>
      <c r="G36" s="133">
        <f>D36*F36</f>
        <v>0</v>
      </c>
      <c r="H36" s="134"/>
      <c r="I36" s="138"/>
      <c r="J36" s="135"/>
      <c r="K36" s="135"/>
      <c r="L36" s="135"/>
      <c r="M36" s="135"/>
      <c r="N36" s="135"/>
      <c r="O36" s="135"/>
      <c r="P36" s="135"/>
    </row>
  </sheetData>
  <mergeCells count="28">
    <mergeCell ref="A1:I1"/>
    <mergeCell ref="B2:C2"/>
    <mergeCell ref="G2:I2"/>
    <mergeCell ref="A3:B3"/>
    <mergeCell ref="A16:B16"/>
    <mergeCell ref="A18:P18"/>
    <mergeCell ref="C20:E20"/>
    <mergeCell ref="F20:H20"/>
    <mergeCell ref="I20:K20"/>
    <mergeCell ref="M20:P20"/>
    <mergeCell ref="A27:B27"/>
    <mergeCell ref="D33:E33"/>
    <mergeCell ref="G33:H33"/>
    <mergeCell ref="D34:E34"/>
    <mergeCell ref="G34:H34"/>
    <mergeCell ref="D35:E35"/>
    <mergeCell ref="G35:H35"/>
    <mergeCell ref="D36:E36"/>
    <mergeCell ref="G36:H36"/>
    <mergeCell ref="A4:A8"/>
    <mergeCell ref="A9:A11"/>
    <mergeCell ref="A12:A15"/>
    <mergeCell ref="A22:A26"/>
    <mergeCell ref="A28:A31"/>
    <mergeCell ref="H3:H4"/>
    <mergeCell ref="I3:I4"/>
    <mergeCell ref="L20:L21"/>
    <mergeCell ref="A20:B21"/>
  </mergeCells>
  <printOptions horizontalCentered="1"/>
  <pageMargins left="1.18110236220472" right="1.18110236220472" top="1.18110236220472" bottom="1.18110236220472" header="0.51181" footer="0.51181"/>
  <pageSetup paperSize="9" scale="52" orientation="landscape" errors="blank"/>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9"/>
  <sheetViews>
    <sheetView showGridLines="0" workbookViewId="0">
      <pane topLeftCell="D16" activePane="bottomRight" state="frozen"/>
      <selection activeCell="A1" sqref="A1:O1"/>
    </sheetView>
  </sheetViews>
  <sheetFormatPr defaultColWidth="8" defaultRowHeight="13.5"/>
  <cols>
    <col min="1" max="1" width="7.025" style="1"/>
    <col min="2" max="2" width="27.6083333333333" style="1"/>
    <col min="3" max="3" width="8.7" style="1"/>
    <col min="4" max="6" width="21.0833333333333" style="1"/>
    <col min="7" max="12" width="10.7083333333333" style="1"/>
    <col min="13" max="14" width="21.0833333333333" style="1"/>
    <col min="15" max="15" width="10.7083333333333" style="1"/>
  </cols>
  <sheetData>
    <row r="1" ht="37.5" customHeight="1" spans="1:15">
      <c r="A1" s="92" t="s">
        <v>887</v>
      </c>
      <c r="B1" s="93"/>
      <c r="C1" s="84"/>
      <c r="D1" s="84"/>
      <c r="E1" s="84"/>
      <c r="F1" s="93"/>
      <c r="G1" s="84"/>
      <c r="H1" s="84"/>
      <c r="I1" s="84"/>
      <c r="J1" s="84"/>
      <c r="K1" s="93"/>
      <c r="L1" s="84"/>
      <c r="M1" s="84"/>
      <c r="N1" s="84"/>
      <c r="O1" s="84"/>
    </row>
    <row r="2" ht="14.25" hidden="1" customHeight="1" spans="1:15">
      <c r="A2" s="94"/>
      <c r="B2" s="94"/>
      <c r="C2" s="95"/>
      <c r="D2" s="96"/>
      <c r="E2" s="96"/>
      <c r="F2" s="96"/>
      <c r="G2" s="96"/>
      <c r="H2" s="96"/>
      <c r="I2" s="96"/>
      <c r="J2" s="96"/>
      <c r="K2" s="96"/>
      <c r="L2" s="96"/>
      <c r="M2" s="96"/>
      <c r="N2" s="96"/>
      <c r="O2" s="96"/>
    </row>
    <row r="3" ht="15.75" customHeight="1" spans="1:15">
      <c r="A3" s="29"/>
      <c r="B3" s="68" t="s">
        <v>40</v>
      </c>
      <c r="C3" s="28" t="s">
        <v>41</v>
      </c>
      <c r="D3" s="27"/>
      <c r="E3" s="27"/>
      <c r="F3" s="97"/>
      <c r="G3" s="28" t="s">
        <v>2</v>
      </c>
      <c r="H3" s="98"/>
      <c r="I3" s="68"/>
      <c r="J3" s="68"/>
      <c r="K3" s="98"/>
      <c r="L3" s="30"/>
      <c r="M3" s="30"/>
      <c r="N3" s="30"/>
      <c r="O3" s="30"/>
    </row>
    <row r="4" ht="15.75" customHeight="1" spans="1:15">
      <c r="A4" s="31" t="s">
        <v>63</v>
      </c>
      <c r="B4" s="31"/>
      <c r="C4" s="31" t="s">
        <v>44</v>
      </c>
      <c r="D4" s="31" t="s">
        <v>156</v>
      </c>
      <c r="E4" s="31" t="s">
        <v>45</v>
      </c>
      <c r="F4" s="31" t="s">
        <v>5</v>
      </c>
      <c r="G4" s="31" t="s">
        <v>84</v>
      </c>
      <c r="H4" s="31"/>
      <c r="I4" s="31" t="s">
        <v>85</v>
      </c>
      <c r="J4" s="31"/>
      <c r="K4" s="31" t="s">
        <v>460</v>
      </c>
      <c r="L4" s="31"/>
      <c r="M4" s="31" t="s">
        <v>6</v>
      </c>
      <c r="N4" s="31"/>
      <c r="O4" s="31"/>
    </row>
    <row r="5" ht="36" customHeight="1" spans="1:15">
      <c r="A5" s="42"/>
      <c r="B5" s="31"/>
      <c r="C5" s="31"/>
      <c r="D5" s="31"/>
      <c r="E5" s="31"/>
      <c r="F5" s="31"/>
      <c r="G5" s="31" t="s">
        <v>87</v>
      </c>
      <c r="H5" s="31" t="s">
        <v>88</v>
      </c>
      <c r="I5" s="31" t="s">
        <v>89</v>
      </c>
      <c r="J5" s="31" t="s">
        <v>88</v>
      </c>
      <c r="K5" s="31" t="s">
        <v>90</v>
      </c>
      <c r="L5" s="31" t="s">
        <v>91</v>
      </c>
      <c r="M5" s="31" t="s">
        <v>52</v>
      </c>
      <c r="N5" s="31" t="s">
        <v>836</v>
      </c>
      <c r="O5" s="31" t="s">
        <v>87</v>
      </c>
    </row>
    <row r="6" ht="15" customHeight="1" spans="1:15">
      <c r="A6" s="99" t="s">
        <v>888</v>
      </c>
      <c r="B6" s="100" t="s">
        <v>855</v>
      </c>
      <c r="C6" s="31" t="s">
        <v>75</v>
      </c>
      <c r="D6" s="101">
        <f>D7+D10</f>
        <v>0</v>
      </c>
      <c r="E6" s="101">
        <f>E7+E10</f>
        <v>0</v>
      </c>
      <c r="F6" s="101">
        <f>F7+F10</f>
        <v>0</v>
      </c>
      <c r="G6" s="86">
        <f t="shared" ref="G6:G49" si="0">ROUND(IF(E6=0,0,F6/E6-1),4)</f>
        <v>0</v>
      </c>
      <c r="H6" s="102"/>
      <c r="I6" s="86">
        <v>0</v>
      </c>
      <c r="J6" s="102"/>
      <c r="K6" s="102"/>
      <c r="L6" s="102"/>
      <c r="M6" s="101">
        <f>M7+M10</f>
        <v>0</v>
      </c>
      <c r="N6" s="101">
        <f t="shared" ref="N6:N49" si="1">M6-F6</f>
        <v>0</v>
      </c>
      <c r="O6" s="86">
        <f t="shared" ref="O6:O49" si="2">IF(F6=0,0,ROUND(M6/F6-1,4))</f>
        <v>0</v>
      </c>
    </row>
    <row r="7" ht="15" customHeight="1" spans="1:15">
      <c r="A7" s="99"/>
      <c r="B7" s="100" t="s">
        <v>889</v>
      </c>
      <c r="C7" s="31" t="s">
        <v>75</v>
      </c>
      <c r="D7" s="74">
        <v>0</v>
      </c>
      <c r="E7" s="74">
        <v>0</v>
      </c>
      <c r="F7" s="74">
        <v>0</v>
      </c>
      <c r="G7" s="86">
        <f t="shared" si="0"/>
        <v>0</v>
      </c>
      <c r="H7" s="102"/>
      <c r="I7" s="86">
        <v>0</v>
      </c>
      <c r="J7" s="102"/>
      <c r="K7" s="102"/>
      <c r="L7" s="102"/>
      <c r="M7" s="101">
        <v>0</v>
      </c>
      <c r="N7" s="101">
        <f t="shared" si="1"/>
        <v>0</v>
      </c>
      <c r="O7" s="86">
        <f t="shared" si="2"/>
        <v>0</v>
      </c>
    </row>
    <row r="8" ht="15" customHeight="1" spans="1:15">
      <c r="A8" s="99"/>
      <c r="B8" s="100" t="s">
        <v>890</v>
      </c>
      <c r="C8" s="31" t="s">
        <v>891</v>
      </c>
      <c r="D8" s="103">
        <v>0</v>
      </c>
      <c r="E8" s="103">
        <v>0</v>
      </c>
      <c r="F8" s="104">
        <v>0</v>
      </c>
      <c r="G8" s="86">
        <f t="shared" si="0"/>
        <v>0</v>
      </c>
      <c r="H8" s="105">
        <v>0</v>
      </c>
      <c r="I8" s="86">
        <v>0</v>
      </c>
      <c r="J8" s="86">
        <f>1-H8</f>
        <v>1</v>
      </c>
      <c r="K8" s="86">
        <f>G8*H8+I8*J8</f>
        <v>0</v>
      </c>
      <c r="L8" s="105">
        <v>0</v>
      </c>
      <c r="M8" s="39">
        <v>0</v>
      </c>
      <c r="N8" s="39">
        <f t="shared" si="1"/>
        <v>0</v>
      </c>
      <c r="O8" s="86">
        <f t="shared" si="2"/>
        <v>0</v>
      </c>
    </row>
    <row r="9" ht="15" customHeight="1" spans="1:15">
      <c r="A9" s="99"/>
      <c r="B9" s="100" t="s">
        <v>892</v>
      </c>
      <c r="C9" s="31" t="s">
        <v>75</v>
      </c>
      <c r="D9" s="101">
        <f>ROUND(IF(D8=0,0,D7/D8),2)</f>
        <v>0</v>
      </c>
      <c r="E9" s="101">
        <f>ROUND(IF(E8=0,0,E7/E8),2)</f>
        <v>0</v>
      </c>
      <c r="F9" s="101">
        <f>ROUND(IF(F8=0,0,F7/F8),2)</f>
        <v>0</v>
      </c>
      <c r="G9" s="86">
        <f t="shared" si="0"/>
        <v>0</v>
      </c>
      <c r="H9" s="105">
        <v>0</v>
      </c>
      <c r="I9" s="86">
        <v>0</v>
      </c>
      <c r="J9" s="86">
        <f>1-H9</f>
        <v>1</v>
      </c>
      <c r="K9" s="86">
        <f>G9*H9+I9*J9</f>
        <v>0</v>
      </c>
      <c r="L9" s="105">
        <v>0</v>
      </c>
      <c r="M9" s="101">
        <v>0</v>
      </c>
      <c r="N9" s="101">
        <f t="shared" si="1"/>
        <v>0</v>
      </c>
      <c r="O9" s="86">
        <f t="shared" si="2"/>
        <v>0</v>
      </c>
    </row>
    <row r="10" ht="15" customHeight="1" spans="1:15">
      <c r="A10" s="99"/>
      <c r="B10" s="100" t="s">
        <v>893</v>
      </c>
      <c r="C10" s="31" t="s">
        <v>75</v>
      </c>
      <c r="D10" s="74">
        <v>0</v>
      </c>
      <c r="E10" s="74">
        <v>0</v>
      </c>
      <c r="F10" s="74">
        <v>0</v>
      </c>
      <c r="G10" s="86">
        <f t="shared" si="0"/>
        <v>0</v>
      </c>
      <c r="H10" s="102"/>
      <c r="I10" s="86">
        <v>0</v>
      </c>
      <c r="J10" s="102"/>
      <c r="K10" s="102"/>
      <c r="L10" s="102"/>
      <c r="M10" s="101">
        <v>0</v>
      </c>
      <c r="N10" s="101">
        <f t="shared" si="1"/>
        <v>0</v>
      </c>
      <c r="O10" s="86">
        <f t="shared" si="2"/>
        <v>0</v>
      </c>
    </row>
    <row r="11" ht="15" customHeight="1" spans="1:15">
      <c r="A11" s="99"/>
      <c r="B11" s="100" t="s">
        <v>894</v>
      </c>
      <c r="C11" s="31" t="s">
        <v>891</v>
      </c>
      <c r="D11" s="103">
        <v>0</v>
      </c>
      <c r="E11" s="103">
        <v>0</v>
      </c>
      <c r="F11" s="104">
        <v>0</v>
      </c>
      <c r="G11" s="86">
        <f t="shared" si="0"/>
        <v>0</v>
      </c>
      <c r="H11" s="105">
        <v>0</v>
      </c>
      <c r="I11" s="86">
        <v>0</v>
      </c>
      <c r="J11" s="86">
        <f>1-H11</f>
        <v>1</v>
      </c>
      <c r="K11" s="86">
        <f>G11*H11+I11*J11</f>
        <v>0</v>
      </c>
      <c r="L11" s="105">
        <v>0</v>
      </c>
      <c r="M11" s="39">
        <v>0</v>
      </c>
      <c r="N11" s="39">
        <f t="shared" si="1"/>
        <v>0</v>
      </c>
      <c r="O11" s="86">
        <f t="shared" si="2"/>
        <v>0</v>
      </c>
    </row>
    <row r="12" ht="15" customHeight="1" spans="1:15">
      <c r="A12" s="99"/>
      <c r="B12" s="100" t="s">
        <v>895</v>
      </c>
      <c r="C12" s="31" t="s">
        <v>75</v>
      </c>
      <c r="D12" s="101">
        <f>ROUND(IF(D11=0,0,D10/D11),2)</f>
        <v>0</v>
      </c>
      <c r="E12" s="101">
        <f>ROUND(IF(E11=0,0,E10/E11),2)</f>
        <v>0</v>
      </c>
      <c r="F12" s="101">
        <f>ROUND(IF(F11=0,0,F10/F11),2)</f>
        <v>0</v>
      </c>
      <c r="G12" s="86">
        <f t="shared" si="0"/>
        <v>0</v>
      </c>
      <c r="H12" s="105">
        <v>0</v>
      </c>
      <c r="I12" s="86">
        <v>0</v>
      </c>
      <c r="J12" s="86">
        <f>1-H12</f>
        <v>1</v>
      </c>
      <c r="K12" s="86">
        <f>G12*H12+I12*J12</f>
        <v>0</v>
      </c>
      <c r="L12" s="105">
        <v>0</v>
      </c>
      <c r="M12" s="101">
        <v>0</v>
      </c>
      <c r="N12" s="101">
        <f t="shared" si="1"/>
        <v>0</v>
      </c>
      <c r="O12" s="86">
        <f t="shared" si="2"/>
        <v>0</v>
      </c>
    </row>
    <row r="13" ht="15" customHeight="1" spans="1:15">
      <c r="A13" s="99"/>
      <c r="B13" s="100" t="s">
        <v>896</v>
      </c>
      <c r="C13" s="31" t="s">
        <v>75</v>
      </c>
      <c r="D13" s="74">
        <v>0</v>
      </c>
      <c r="E13" s="74">
        <v>0</v>
      </c>
      <c r="F13" s="74">
        <v>0</v>
      </c>
      <c r="G13" s="86">
        <f t="shared" si="0"/>
        <v>0</v>
      </c>
      <c r="H13" s="102"/>
      <c r="I13" s="86">
        <v>0</v>
      </c>
      <c r="J13" s="102"/>
      <c r="K13" s="102"/>
      <c r="L13" s="102"/>
      <c r="M13" s="101">
        <v>0</v>
      </c>
      <c r="N13" s="101">
        <f t="shared" si="1"/>
        <v>0</v>
      </c>
      <c r="O13" s="86">
        <f t="shared" si="2"/>
        <v>0</v>
      </c>
    </row>
    <row r="14" ht="15" customHeight="1" spans="1:15">
      <c r="A14" s="99"/>
      <c r="B14" s="100" t="s">
        <v>897</v>
      </c>
      <c r="C14" s="31" t="s">
        <v>891</v>
      </c>
      <c r="D14" s="103">
        <v>0</v>
      </c>
      <c r="E14" s="103">
        <v>0</v>
      </c>
      <c r="F14" s="104">
        <v>0</v>
      </c>
      <c r="G14" s="86">
        <f t="shared" si="0"/>
        <v>0</v>
      </c>
      <c r="H14" s="105">
        <v>0</v>
      </c>
      <c r="I14" s="86">
        <v>0</v>
      </c>
      <c r="J14" s="86">
        <f>1-H14</f>
        <v>1</v>
      </c>
      <c r="K14" s="86">
        <f>G14*H14+I14*J14</f>
        <v>0</v>
      </c>
      <c r="L14" s="105">
        <v>0</v>
      </c>
      <c r="M14" s="39">
        <v>0</v>
      </c>
      <c r="N14" s="39">
        <f t="shared" si="1"/>
        <v>0</v>
      </c>
      <c r="O14" s="86">
        <f t="shared" si="2"/>
        <v>0</v>
      </c>
    </row>
    <row r="15" ht="15" customHeight="1" spans="1:15">
      <c r="A15" s="99"/>
      <c r="B15" s="100" t="s">
        <v>898</v>
      </c>
      <c r="C15" s="31" t="s">
        <v>75</v>
      </c>
      <c r="D15" s="101">
        <f>ROUND(IF(D14=0,0,D13/D14),2)</f>
        <v>0</v>
      </c>
      <c r="E15" s="101">
        <f>ROUND(IF(E14=0,0,E13/E14),2)</f>
        <v>0</v>
      </c>
      <c r="F15" s="101">
        <f>ROUND(IF(F14=0,0,F13/F14),2)</f>
        <v>0</v>
      </c>
      <c r="G15" s="86">
        <f t="shared" si="0"/>
        <v>0</v>
      </c>
      <c r="H15" s="105">
        <v>0</v>
      </c>
      <c r="I15" s="86">
        <v>0</v>
      </c>
      <c r="J15" s="86">
        <f>1-H15</f>
        <v>1</v>
      </c>
      <c r="K15" s="86">
        <f>G15*H15+I15*J15</f>
        <v>0</v>
      </c>
      <c r="L15" s="105">
        <v>0</v>
      </c>
      <c r="M15" s="101">
        <v>0</v>
      </c>
      <c r="N15" s="101">
        <f t="shared" si="1"/>
        <v>0</v>
      </c>
      <c r="O15" s="86">
        <f t="shared" si="2"/>
        <v>0</v>
      </c>
    </row>
    <row r="16" ht="15" customHeight="1" spans="1:15">
      <c r="A16" s="106"/>
      <c r="B16" s="100" t="s">
        <v>899</v>
      </c>
      <c r="C16" s="31" t="s">
        <v>75</v>
      </c>
      <c r="D16" s="74">
        <v>0</v>
      </c>
      <c r="E16" s="74">
        <v>0</v>
      </c>
      <c r="F16" s="74">
        <v>0</v>
      </c>
      <c r="G16" s="86">
        <f t="shared" si="0"/>
        <v>0</v>
      </c>
      <c r="H16" s="102"/>
      <c r="I16" s="86">
        <v>0</v>
      </c>
      <c r="J16" s="102"/>
      <c r="K16" s="102"/>
      <c r="L16" s="102"/>
      <c r="M16" s="101">
        <v>0</v>
      </c>
      <c r="N16" s="101">
        <f t="shared" si="1"/>
        <v>0</v>
      </c>
      <c r="O16" s="86">
        <f t="shared" si="2"/>
        <v>0</v>
      </c>
    </row>
    <row r="17" ht="15" customHeight="1" spans="1:15">
      <c r="A17" s="106"/>
      <c r="B17" s="100" t="s">
        <v>900</v>
      </c>
      <c r="C17" s="31" t="s">
        <v>891</v>
      </c>
      <c r="D17" s="103">
        <v>0</v>
      </c>
      <c r="E17" s="103">
        <v>0</v>
      </c>
      <c r="F17" s="104">
        <v>0</v>
      </c>
      <c r="G17" s="86">
        <f t="shared" si="0"/>
        <v>0</v>
      </c>
      <c r="H17" s="105">
        <v>0</v>
      </c>
      <c r="I17" s="86">
        <v>0</v>
      </c>
      <c r="J17" s="86">
        <f>1-H17</f>
        <v>1</v>
      </c>
      <c r="K17" s="86">
        <f>G17*H17+I17*J17</f>
        <v>0</v>
      </c>
      <c r="L17" s="105">
        <v>0</v>
      </c>
      <c r="M17" s="39">
        <v>0</v>
      </c>
      <c r="N17" s="39">
        <f t="shared" si="1"/>
        <v>0</v>
      </c>
      <c r="O17" s="86">
        <f t="shared" si="2"/>
        <v>0</v>
      </c>
    </row>
    <row r="18" ht="15" customHeight="1" spans="1:15">
      <c r="A18" s="106"/>
      <c r="B18" s="107" t="s">
        <v>901</v>
      </c>
      <c r="C18" s="42" t="s">
        <v>75</v>
      </c>
      <c r="D18" s="90">
        <f>ROUND(IF(D17=0,0,D16/D17),2)</f>
        <v>0</v>
      </c>
      <c r="E18" s="90">
        <f>ROUND(IF(E17=0,0,E16/E17),2)</f>
        <v>0</v>
      </c>
      <c r="F18" s="90">
        <f>ROUND(IF(F17=0,0,F16/F17),2)</f>
        <v>0</v>
      </c>
      <c r="G18" s="108">
        <f t="shared" si="0"/>
        <v>0</v>
      </c>
      <c r="H18" s="109">
        <v>0</v>
      </c>
      <c r="I18" s="108">
        <v>0</v>
      </c>
      <c r="J18" s="108">
        <f>1-H18</f>
        <v>1</v>
      </c>
      <c r="K18" s="108">
        <f>G18*H18+I18*J18</f>
        <v>0</v>
      </c>
      <c r="L18" s="109">
        <v>0</v>
      </c>
      <c r="M18" s="90">
        <v>0</v>
      </c>
      <c r="N18" s="90">
        <f t="shared" si="1"/>
        <v>0</v>
      </c>
      <c r="O18" s="108">
        <f t="shared" si="2"/>
        <v>0</v>
      </c>
    </row>
    <row r="19" ht="15" customHeight="1" spans="1:15">
      <c r="A19" s="110"/>
      <c r="B19" s="111" t="s">
        <v>902</v>
      </c>
      <c r="C19" s="112" t="s">
        <v>75</v>
      </c>
      <c r="D19" s="113">
        <v>0</v>
      </c>
      <c r="E19" s="113">
        <v>0</v>
      </c>
      <c r="F19" s="113">
        <v>0</v>
      </c>
      <c r="G19" s="114">
        <f t="shared" si="0"/>
        <v>0</v>
      </c>
      <c r="H19" s="115">
        <v>0</v>
      </c>
      <c r="I19" s="114">
        <v>0</v>
      </c>
      <c r="J19" s="114">
        <f>1-H19</f>
        <v>1</v>
      </c>
      <c r="K19" s="114">
        <f>G19*H19+I19*J19</f>
        <v>0</v>
      </c>
      <c r="L19" s="115">
        <v>0</v>
      </c>
      <c r="M19" s="120">
        <v>0</v>
      </c>
      <c r="N19" s="120">
        <f t="shared" si="1"/>
        <v>0</v>
      </c>
      <c r="O19" s="114">
        <f t="shared" si="2"/>
        <v>0</v>
      </c>
    </row>
    <row r="20" ht="15" customHeight="1" spans="1:15">
      <c r="A20" s="116"/>
      <c r="B20" s="117" t="s">
        <v>74</v>
      </c>
      <c r="C20" s="32" t="s">
        <v>75</v>
      </c>
      <c r="D20" s="101">
        <f>D6+D13+D16+D19</f>
        <v>0</v>
      </c>
      <c r="E20" s="101">
        <f>E6+E13+E16+E19</f>
        <v>0</v>
      </c>
      <c r="F20" s="101">
        <f>F6+F13+F16+F19</f>
        <v>0</v>
      </c>
      <c r="G20" s="86">
        <f t="shared" si="0"/>
        <v>0</v>
      </c>
      <c r="H20" s="102"/>
      <c r="I20" s="86">
        <v>0</v>
      </c>
      <c r="J20" s="102"/>
      <c r="K20" s="102"/>
      <c r="L20" s="102"/>
      <c r="M20" s="101">
        <f>M6+M13+M16+M19</f>
        <v>0</v>
      </c>
      <c r="N20" s="101">
        <f t="shared" si="1"/>
        <v>0</v>
      </c>
      <c r="O20" s="86">
        <f t="shared" si="2"/>
        <v>0</v>
      </c>
    </row>
    <row r="21" ht="15" customHeight="1" spans="1:15">
      <c r="A21" s="118" t="s">
        <v>860</v>
      </c>
      <c r="B21" s="73" t="s">
        <v>903</v>
      </c>
      <c r="C21" s="31" t="s">
        <v>75</v>
      </c>
      <c r="D21" s="74">
        <v>0</v>
      </c>
      <c r="E21" s="74">
        <v>0</v>
      </c>
      <c r="F21" s="74">
        <v>0</v>
      </c>
      <c r="G21" s="86">
        <f t="shared" si="0"/>
        <v>0</v>
      </c>
      <c r="H21" s="119"/>
      <c r="I21" s="86">
        <v>0</v>
      </c>
      <c r="J21" s="102"/>
      <c r="K21" s="102"/>
      <c r="L21" s="102"/>
      <c r="M21" s="101">
        <v>0</v>
      </c>
      <c r="N21" s="101">
        <f t="shared" si="1"/>
        <v>0</v>
      </c>
      <c r="O21" s="86">
        <f t="shared" si="2"/>
        <v>0</v>
      </c>
    </row>
    <row r="22" ht="15" customHeight="1" spans="1:15">
      <c r="A22" s="73"/>
      <c r="B22" s="73" t="s">
        <v>904</v>
      </c>
      <c r="C22" s="31" t="s">
        <v>891</v>
      </c>
      <c r="D22" s="103">
        <v>0</v>
      </c>
      <c r="E22" s="103">
        <v>0</v>
      </c>
      <c r="F22" s="104">
        <v>0</v>
      </c>
      <c r="G22" s="86">
        <f t="shared" si="0"/>
        <v>0</v>
      </c>
      <c r="H22" s="105">
        <v>0</v>
      </c>
      <c r="I22" s="86">
        <v>0</v>
      </c>
      <c r="J22" s="86">
        <f>1-H22</f>
        <v>1</v>
      </c>
      <c r="K22" s="86">
        <f>G22*H22+I22*J22</f>
        <v>0</v>
      </c>
      <c r="L22" s="105">
        <v>0</v>
      </c>
      <c r="M22" s="39">
        <v>0</v>
      </c>
      <c r="N22" s="39">
        <f t="shared" si="1"/>
        <v>0</v>
      </c>
      <c r="O22" s="86">
        <f t="shared" si="2"/>
        <v>0</v>
      </c>
    </row>
    <row r="23" ht="15" customHeight="1" spans="1:15">
      <c r="A23" s="73"/>
      <c r="B23" s="73" t="s">
        <v>905</v>
      </c>
      <c r="C23" s="31" t="s">
        <v>75</v>
      </c>
      <c r="D23" s="101">
        <f>ROUND(IF(D22=0,0,D21/D22),2)</f>
        <v>0</v>
      </c>
      <c r="E23" s="101">
        <f>ROUND(IF(E22=0,0,E21/E22),2)</f>
        <v>0</v>
      </c>
      <c r="F23" s="101">
        <f>ROUND(IF(F22=0,0,F21/F22),2)</f>
        <v>0</v>
      </c>
      <c r="G23" s="86">
        <f t="shared" si="0"/>
        <v>0</v>
      </c>
      <c r="H23" s="105">
        <v>0</v>
      </c>
      <c r="I23" s="86">
        <v>0</v>
      </c>
      <c r="J23" s="86">
        <f>1-H23</f>
        <v>1</v>
      </c>
      <c r="K23" s="86">
        <f>G23*H23+I23*J23</f>
        <v>0</v>
      </c>
      <c r="L23" s="105">
        <v>0</v>
      </c>
      <c r="M23" s="101">
        <v>0</v>
      </c>
      <c r="N23" s="101">
        <f t="shared" si="1"/>
        <v>0</v>
      </c>
      <c r="O23" s="86">
        <f t="shared" si="2"/>
        <v>0</v>
      </c>
    </row>
    <row r="24" ht="15" customHeight="1" spans="1:15">
      <c r="A24" s="73"/>
      <c r="B24" s="73" t="s">
        <v>906</v>
      </c>
      <c r="C24" s="31" t="s">
        <v>75</v>
      </c>
      <c r="D24" s="82">
        <v>0</v>
      </c>
      <c r="E24" s="82">
        <v>0</v>
      </c>
      <c r="F24" s="74">
        <v>0</v>
      </c>
      <c r="G24" s="86">
        <f t="shared" si="0"/>
        <v>0</v>
      </c>
      <c r="H24" s="102"/>
      <c r="I24" s="86">
        <v>0</v>
      </c>
      <c r="J24" s="102"/>
      <c r="K24" s="102"/>
      <c r="L24" s="102"/>
      <c r="M24" s="101">
        <v>0</v>
      </c>
      <c r="N24" s="101">
        <f t="shared" si="1"/>
        <v>0</v>
      </c>
      <c r="O24" s="86">
        <f t="shared" si="2"/>
        <v>0</v>
      </c>
    </row>
    <row r="25" ht="15" customHeight="1" spans="1:15">
      <c r="A25" s="73"/>
      <c r="B25" s="73" t="s">
        <v>907</v>
      </c>
      <c r="C25" s="31" t="s">
        <v>57</v>
      </c>
      <c r="D25" s="103">
        <v>0</v>
      </c>
      <c r="E25" s="103">
        <v>0</v>
      </c>
      <c r="F25" s="104">
        <v>0</v>
      </c>
      <c r="G25" s="86">
        <f t="shared" si="0"/>
        <v>0</v>
      </c>
      <c r="H25" s="105">
        <v>0</v>
      </c>
      <c r="I25" s="86">
        <v>0</v>
      </c>
      <c r="J25" s="86">
        <f>1-H25</f>
        <v>1</v>
      </c>
      <c r="K25" s="86">
        <f>G25*H25+I25*J25</f>
        <v>0</v>
      </c>
      <c r="L25" s="105">
        <v>0</v>
      </c>
      <c r="M25" s="39">
        <v>0</v>
      </c>
      <c r="N25" s="39">
        <f t="shared" si="1"/>
        <v>0</v>
      </c>
      <c r="O25" s="86">
        <f t="shared" si="2"/>
        <v>0</v>
      </c>
    </row>
    <row r="26" ht="15" customHeight="1" spans="1:15">
      <c r="A26" s="73"/>
      <c r="B26" s="73" t="s">
        <v>908</v>
      </c>
      <c r="C26" s="31" t="s">
        <v>75</v>
      </c>
      <c r="D26" s="101">
        <f>ROUND(IF(D25=0,0,D24/D25),2)</f>
        <v>0</v>
      </c>
      <c r="E26" s="101">
        <f>ROUND(IF(E25=0,0,E24/E25),2)</f>
        <v>0</v>
      </c>
      <c r="F26" s="101">
        <f>ROUND(IF(F25=0,0,F24/F25),2)</f>
        <v>0</v>
      </c>
      <c r="G26" s="86">
        <f t="shared" si="0"/>
        <v>0</v>
      </c>
      <c r="H26" s="105">
        <v>0</v>
      </c>
      <c r="I26" s="86">
        <v>0</v>
      </c>
      <c r="J26" s="86">
        <f>1-H26</f>
        <v>1</v>
      </c>
      <c r="K26" s="86">
        <f>G26*H26+I26*J26</f>
        <v>0</v>
      </c>
      <c r="L26" s="105">
        <v>0</v>
      </c>
      <c r="M26" s="101">
        <v>0</v>
      </c>
      <c r="N26" s="101">
        <f t="shared" si="1"/>
        <v>0</v>
      </c>
      <c r="O26" s="86">
        <f t="shared" si="2"/>
        <v>0</v>
      </c>
    </row>
    <row r="27" ht="15" customHeight="1" spans="1:15">
      <c r="A27" s="73"/>
      <c r="B27" s="73" t="s">
        <v>909</v>
      </c>
      <c r="C27" s="31" t="s">
        <v>75</v>
      </c>
      <c r="D27" s="82">
        <v>0</v>
      </c>
      <c r="E27" s="82">
        <v>0</v>
      </c>
      <c r="F27" s="74">
        <v>0</v>
      </c>
      <c r="G27" s="86">
        <f t="shared" si="0"/>
        <v>0</v>
      </c>
      <c r="H27" s="102"/>
      <c r="I27" s="86">
        <v>0</v>
      </c>
      <c r="J27" s="102"/>
      <c r="K27" s="102"/>
      <c r="L27" s="102"/>
      <c r="M27" s="101">
        <v>0</v>
      </c>
      <c r="N27" s="101">
        <f t="shared" si="1"/>
        <v>0</v>
      </c>
      <c r="O27" s="86">
        <f t="shared" si="2"/>
        <v>0</v>
      </c>
    </row>
    <row r="28" ht="15" customHeight="1" spans="1:15">
      <c r="A28" s="73"/>
      <c r="B28" s="73" t="s">
        <v>907</v>
      </c>
      <c r="C28" s="31" t="s">
        <v>57</v>
      </c>
      <c r="D28" s="103">
        <v>0</v>
      </c>
      <c r="E28" s="103">
        <v>0</v>
      </c>
      <c r="F28" s="104">
        <v>0</v>
      </c>
      <c r="G28" s="86">
        <f t="shared" si="0"/>
        <v>0</v>
      </c>
      <c r="H28" s="105">
        <v>0</v>
      </c>
      <c r="I28" s="86">
        <v>0</v>
      </c>
      <c r="J28" s="86">
        <f>1-H28</f>
        <v>1</v>
      </c>
      <c r="K28" s="86">
        <f>G28*H28+I28*J28</f>
        <v>0</v>
      </c>
      <c r="L28" s="105">
        <v>0</v>
      </c>
      <c r="M28" s="39">
        <v>0</v>
      </c>
      <c r="N28" s="39">
        <f t="shared" si="1"/>
        <v>0</v>
      </c>
      <c r="O28" s="86">
        <f t="shared" si="2"/>
        <v>0</v>
      </c>
    </row>
    <row r="29" ht="15" customHeight="1" spans="1:15">
      <c r="A29" s="73"/>
      <c r="B29" s="73" t="s">
        <v>908</v>
      </c>
      <c r="C29" s="31" t="s">
        <v>75</v>
      </c>
      <c r="D29" s="101">
        <f>ROUND(IF(D28=0,0,D27/D28),2)</f>
        <v>0</v>
      </c>
      <c r="E29" s="101">
        <f>ROUND(IF(E28=0,0,E27/E28),2)</f>
        <v>0</v>
      </c>
      <c r="F29" s="101">
        <f>ROUND(IF(F28=0,0,F27/F28),2)</f>
        <v>0</v>
      </c>
      <c r="G29" s="86">
        <f t="shared" si="0"/>
        <v>0</v>
      </c>
      <c r="H29" s="105">
        <v>0</v>
      </c>
      <c r="I29" s="86">
        <v>0</v>
      </c>
      <c r="J29" s="86">
        <f>1-H29</f>
        <v>1</v>
      </c>
      <c r="K29" s="86">
        <f>G29*H29+I29*J29</f>
        <v>0</v>
      </c>
      <c r="L29" s="105">
        <v>0</v>
      </c>
      <c r="M29" s="101">
        <v>0</v>
      </c>
      <c r="N29" s="101">
        <f t="shared" si="1"/>
        <v>0</v>
      </c>
      <c r="O29" s="86">
        <f t="shared" si="2"/>
        <v>0</v>
      </c>
    </row>
    <row r="30" ht="15" customHeight="1" spans="1:15">
      <c r="A30" s="73"/>
      <c r="B30" s="73" t="s">
        <v>74</v>
      </c>
      <c r="C30" s="31" t="s">
        <v>75</v>
      </c>
      <c r="D30" s="101">
        <f>D24+D27+D21</f>
        <v>0</v>
      </c>
      <c r="E30" s="101">
        <f>E24+E27+E21</f>
        <v>0</v>
      </c>
      <c r="F30" s="101">
        <f>F24+F27+F21</f>
        <v>0</v>
      </c>
      <c r="G30" s="86">
        <f t="shared" si="0"/>
        <v>0</v>
      </c>
      <c r="H30" s="102"/>
      <c r="I30" s="86">
        <v>0</v>
      </c>
      <c r="J30" s="102"/>
      <c r="K30" s="102"/>
      <c r="L30" s="102"/>
      <c r="M30" s="101">
        <f>M21+M24+M27</f>
        <v>0</v>
      </c>
      <c r="N30" s="101">
        <f t="shared" si="1"/>
        <v>0</v>
      </c>
      <c r="O30" s="86">
        <f t="shared" si="2"/>
        <v>0</v>
      </c>
    </row>
    <row r="31" ht="15" customHeight="1" spans="1:15">
      <c r="A31" s="73" t="s">
        <v>864</v>
      </c>
      <c r="B31" s="73" t="s">
        <v>910</v>
      </c>
      <c r="C31" s="31" t="s">
        <v>75</v>
      </c>
      <c r="D31" s="74">
        <v>0</v>
      </c>
      <c r="E31" s="74">
        <v>0</v>
      </c>
      <c r="F31" s="74">
        <v>0</v>
      </c>
      <c r="G31" s="86">
        <f t="shared" si="0"/>
        <v>0</v>
      </c>
      <c r="H31" s="102"/>
      <c r="I31" s="86">
        <v>0</v>
      </c>
      <c r="J31" s="102"/>
      <c r="K31" s="102"/>
      <c r="L31" s="102"/>
      <c r="M31" s="101">
        <v>0</v>
      </c>
      <c r="N31" s="101">
        <f t="shared" si="1"/>
        <v>0</v>
      </c>
      <c r="O31" s="86">
        <f t="shared" si="2"/>
        <v>0</v>
      </c>
    </row>
    <row r="32" ht="15" customHeight="1" spans="1:15">
      <c r="A32" s="73"/>
      <c r="B32" s="73" t="s">
        <v>907</v>
      </c>
      <c r="C32" s="31" t="s">
        <v>57</v>
      </c>
      <c r="D32" s="103">
        <v>0</v>
      </c>
      <c r="E32" s="103">
        <v>0</v>
      </c>
      <c r="F32" s="104">
        <v>0</v>
      </c>
      <c r="G32" s="86">
        <f t="shared" si="0"/>
        <v>0</v>
      </c>
      <c r="H32" s="105">
        <v>0</v>
      </c>
      <c r="I32" s="86">
        <v>0</v>
      </c>
      <c r="J32" s="86">
        <f>1-H32</f>
        <v>1</v>
      </c>
      <c r="K32" s="86">
        <f>G32*H32+I32*J32</f>
        <v>0</v>
      </c>
      <c r="L32" s="105">
        <v>0</v>
      </c>
      <c r="M32" s="39">
        <v>0</v>
      </c>
      <c r="N32" s="39">
        <f t="shared" si="1"/>
        <v>0</v>
      </c>
      <c r="O32" s="86">
        <f t="shared" si="2"/>
        <v>0</v>
      </c>
    </row>
    <row r="33" ht="15" customHeight="1" spans="1:15">
      <c r="A33" s="73"/>
      <c r="B33" s="73" t="s">
        <v>908</v>
      </c>
      <c r="C33" s="31" t="s">
        <v>75</v>
      </c>
      <c r="D33" s="101">
        <f>ROUND(IF(D32=0,0,D31/D32),2)</f>
        <v>0</v>
      </c>
      <c r="E33" s="101">
        <f>ROUND(IF(E32=0,0,E31/E32),2)</f>
        <v>0</v>
      </c>
      <c r="F33" s="101">
        <f>ROUND(IF(F32=0,0,F31/F32),2)</f>
        <v>0</v>
      </c>
      <c r="G33" s="86">
        <f t="shared" si="0"/>
        <v>0</v>
      </c>
      <c r="H33" s="105">
        <v>0</v>
      </c>
      <c r="I33" s="86">
        <v>0</v>
      </c>
      <c r="J33" s="86">
        <f>1-H33</f>
        <v>1</v>
      </c>
      <c r="K33" s="86">
        <f>G33*H33+I33*J33</f>
        <v>0</v>
      </c>
      <c r="L33" s="105">
        <v>0</v>
      </c>
      <c r="M33" s="101">
        <v>0</v>
      </c>
      <c r="N33" s="101">
        <f t="shared" si="1"/>
        <v>0</v>
      </c>
      <c r="O33" s="86">
        <f t="shared" si="2"/>
        <v>0</v>
      </c>
    </row>
    <row r="34" ht="15" customHeight="1" spans="1:15">
      <c r="A34" s="73"/>
      <c r="B34" s="73" t="s">
        <v>877</v>
      </c>
      <c r="C34" s="31" t="s">
        <v>75</v>
      </c>
      <c r="D34" s="74">
        <v>0</v>
      </c>
      <c r="E34" s="74">
        <v>0</v>
      </c>
      <c r="F34" s="74">
        <v>0</v>
      </c>
      <c r="G34" s="86">
        <f t="shared" si="0"/>
        <v>0</v>
      </c>
      <c r="H34" s="102"/>
      <c r="I34" s="86">
        <v>0</v>
      </c>
      <c r="J34" s="102"/>
      <c r="K34" s="102"/>
      <c r="L34" s="102"/>
      <c r="M34" s="101">
        <v>0</v>
      </c>
      <c r="N34" s="101">
        <f t="shared" si="1"/>
        <v>0</v>
      </c>
      <c r="O34" s="86">
        <f t="shared" si="2"/>
        <v>0</v>
      </c>
    </row>
    <row r="35" ht="15" customHeight="1" spans="1:15">
      <c r="A35" s="73"/>
      <c r="B35" s="73" t="s">
        <v>904</v>
      </c>
      <c r="C35" s="31" t="s">
        <v>891</v>
      </c>
      <c r="D35" s="103">
        <v>0</v>
      </c>
      <c r="E35" s="103">
        <v>0</v>
      </c>
      <c r="F35" s="104">
        <v>0</v>
      </c>
      <c r="G35" s="86">
        <f t="shared" si="0"/>
        <v>0</v>
      </c>
      <c r="H35" s="105">
        <v>0</v>
      </c>
      <c r="I35" s="86">
        <v>0</v>
      </c>
      <c r="J35" s="86">
        <f>1-H35</f>
        <v>1</v>
      </c>
      <c r="K35" s="86">
        <f>G35*H35+I35*J35</f>
        <v>0</v>
      </c>
      <c r="L35" s="105">
        <v>0</v>
      </c>
      <c r="M35" s="39">
        <v>0</v>
      </c>
      <c r="N35" s="39">
        <f t="shared" si="1"/>
        <v>0</v>
      </c>
      <c r="O35" s="86">
        <f t="shared" si="2"/>
        <v>0</v>
      </c>
    </row>
    <row r="36" ht="15" customHeight="1" spans="1:15">
      <c r="A36" s="73"/>
      <c r="B36" s="73" t="s">
        <v>911</v>
      </c>
      <c r="C36" s="31" t="s">
        <v>75</v>
      </c>
      <c r="D36" s="101">
        <f>ROUND(IF(D35=0,0,D34/D35),2)</f>
        <v>0</v>
      </c>
      <c r="E36" s="101">
        <f>ROUND(IF(E35=0,0,E34/E35),2)</f>
        <v>0</v>
      </c>
      <c r="F36" s="101">
        <f>ROUND(IF(F35=0,0,F34/F35),2)</f>
        <v>0</v>
      </c>
      <c r="G36" s="86">
        <f t="shared" si="0"/>
        <v>0</v>
      </c>
      <c r="H36" s="105">
        <v>0</v>
      </c>
      <c r="I36" s="86">
        <v>0</v>
      </c>
      <c r="J36" s="86">
        <f>1-H36</f>
        <v>1</v>
      </c>
      <c r="K36" s="86">
        <f>G36*H36+I36*J36</f>
        <v>0</v>
      </c>
      <c r="L36" s="105">
        <v>0</v>
      </c>
      <c r="M36" s="101">
        <v>0</v>
      </c>
      <c r="N36" s="101">
        <f t="shared" si="1"/>
        <v>0</v>
      </c>
      <c r="O36" s="86">
        <f t="shared" si="2"/>
        <v>0</v>
      </c>
    </row>
    <row r="37" ht="15" customHeight="1" spans="1:15">
      <c r="A37" s="73"/>
      <c r="B37" s="73" t="s">
        <v>878</v>
      </c>
      <c r="C37" s="31" t="s">
        <v>75</v>
      </c>
      <c r="D37" s="74">
        <v>0</v>
      </c>
      <c r="E37" s="74">
        <v>0</v>
      </c>
      <c r="F37" s="74">
        <v>0</v>
      </c>
      <c r="G37" s="86">
        <f t="shared" si="0"/>
        <v>0</v>
      </c>
      <c r="H37" s="102"/>
      <c r="I37" s="86">
        <v>0</v>
      </c>
      <c r="J37" s="102"/>
      <c r="K37" s="102"/>
      <c r="L37" s="102"/>
      <c r="M37" s="101">
        <v>0</v>
      </c>
      <c r="N37" s="101">
        <f t="shared" si="1"/>
        <v>0</v>
      </c>
      <c r="O37" s="86">
        <f t="shared" si="2"/>
        <v>0</v>
      </c>
    </row>
    <row r="38" ht="15" customHeight="1" spans="1:15">
      <c r="A38" s="73"/>
      <c r="B38" s="73" t="s">
        <v>904</v>
      </c>
      <c r="C38" s="31" t="s">
        <v>891</v>
      </c>
      <c r="D38" s="103">
        <v>0</v>
      </c>
      <c r="E38" s="103">
        <v>0</v>
      </c>
      <c r="F38" s="104">
        <v>0</v>
      </c>
      <c r="G38" s="86">
        <f t="shared" si="0"/>
        <v>0</v>
      </c>
      <c r="H38" s="105">
        <v>0</v>
      </c>
      <c r="I38" s="86">
        <v>0</v>
      </c>
      <c r="J38" s="86">
        <f>1-H38</f>
        <v>1</v>
      </c>
      <c r="K38" s="86">
        <f>G38*H38+I38*J38</f>
        <v>0</v>
      </c>
      <c r="L38" s="105">
        <v>0</v>
      </c>
      <c r="M38" s="39">
        <v>0</v>
      </c>
      <c r="N38" s="39">
        <f t="shared" si="1"/>
        <v>0</v>
      </c>
      <c r="O38" s="86">
        <f t="shared" si="2"/>
        <v>0</v>
      </c>
    </row>
    <row r="39" ht="15" customHeight="1" spans="1:15">
      <c r="A39" s="73"/>
      <c r="B39" s="73" t="s">
        <v>905</v>
      </c>
      <c r="C39" s="31" t="s">
        <v>75</v>
      </c>
      <c r="D39" s="101">
        <f>ROUND(IF(D38=0,0,D37/D38),2)</f>
        <v>0</v>
      </c>
      <c r="E39" s="101">
        <f>ROUND(IF(E38=0,0,E37/E38),2)</f>
        <v>0</v>
      </c>
      <c r="F39" s="101">
        <f>ROUND(IF(F38=0,0,F37/F38),2)</f>
        <v>0</v>
      </c>
      <c r="G39" s="86">
        <f t="shared" si="0"/>
        <v>0</v>
      </c>
      <c r="H39" s="105">
        <v>0</v>
      </c>
      <c r="I39" s="86">
        <v>0</v>
      </c>
      <c r="J39" s="86">
        <f>1-H39</f>
        <v>1</v>
      </c>
      <c r="K39" s="86">
        <f>G39*H39+I39*J39</f>
        <v>0</v>
      </c>
      <c r="L39" s="105">
        <v>0</v>
      </c>
      <c r="M39" s="101">
        <v>0</v>
      </c>
      <c r="N39" s="101">
        <f t="shared" si="1"/>
        <v>0</v>
      </c>
      <c r="O39" s="86">
        <f t="shared" si="2"/>
        <v>0</v>
      </c>
    </row>
    <row r="40" ht="15" customHeight="1" spans="1:15">
      <c r="A40" s="73"/>
      <c r="B40" s="73" t="s">
        <v>912</v>
      </c>
      <c r="C40" s="31" t="s">
        <v>75</v>
      </c>
      <c r="D40" s="74">
        <v>0</v>
      </c>
      <c r="E40" s="74">
        <v>0</v>
      </c>
      <c r="F40" s="74">
        <v>0</v>
      </c>
      <c r="G40" s="86">
        <f t="shared" si="0"/>
        <v>0</v>
      </c>
      <c r="H40" s="102"/>
      <c r="I40" s="86">
        <v>0</v>
      </c>
      <c r="J40" s="102"/>
      <c r="K40" s="102"/>
      <c r="L40" s="102"/>
      <c r="M40" s="101">
        <v>0</v>
      </c>
      <c r="N40" s="101">
        <f t="shared" si="1"/>
        <v>0</v>
      </c>
      <c r="O40" s="86">
        <f t="shared" si="2"/>
        <v>0</v>
      </c>
    </row>
    <row r="41" ht="15" customHeight="1" spans="1:15">
      <c r="A41" s="73"/>
      <c r="B41" s="73" t="s">
        <v>907</v>
      </c>
      <c r="C41" s="31" t="s">
        <v>891</v>
      </c>
      <c r="D41" s="103">
        <v>0</v>
      </c>
      <c r="E41" s="103">
        <v>0</v>
      </c>
      <c r="F41" s="104">
        <v>0</v>
      </c>
      <c r="G41" s="86">
        <f t="shared" si="0"/>
        <v>0</v>
      </c>
      <c r="H41" s="105">
        <v>0</v>
      </c>
      <c r="I41" s="86">
        <v>0</v>
      </c>
      <c r="J41" s="86">
        <f>1-H41</f>
        <v>1</v>
      </c>
      <c r="K41" s="86">
        <f>G41*H41+I41*J41</f>
        <v>0</v>
      </c>
      <c r="L41" s="105">
        <v>0</v>
      </c>
      <c r="M41" s="39">
        <v>0</v>
      </c>
      <c r="N41" s="39">
        <f t="shared" si="1"/>
        <v>0</v>
      </c>
      <c r="O41" s="86">
        <f t="shared" si="2"/>
        <v>0</v>
      </c>
    </row>
    <row r="42" ht="15" customHeight="1" spans="1:15">
      <c r="A42" s="73"/>
      <c r="B42" s="73" t="s">
        <v>908</v>
      </c>
      <c r="C42" s="31" t="s">
        <v>75</v>
      </c>
      <c r="D42" s="39">
        <f>ROUND(IF(D41=0,0,D40/D41),2)</f>
        <v>0</v>
      </c>
      <c r="E42" s="39">
        <f>ROUND(IF(E41=0,0,E40/E41),2)</f>
        <v>0</v>
      </c>
      <c r="F42" s="39">
        <f>ROUND(IF(F41=0,0,F40/F41),2)</f>
        <v>0</v>
      </c>
      <c r="G42" s="86">
        <f t="shared" si="0"/>
        <v>0</v>
      </c>
      <c r="H42" s="105">
        <v>0</v>
      </c>
      <c r="I42" s="86">
        <v>0</v>
      </c>
      <c r="J42" s="86">
        <f>1-H42</f>
        <v>1</v>
      </c>
      <c r="K42" s="86">
        <f>G42*H42+I42*J42</f>
        <v>0</v>
      </c>
      <c r="L42" s="105">
        <v>0</v>
      </c>
      <c r="M42" s="39" t="e">
        <f>ROUND(M40/M41,2)</f>
        <v>#DIV/0!</v>
      </c>
      <c r="N42" s="39" t="e">
        <f t="shared" si="1"/>
        <v>#DIV/0!</v>
      </c>
      <c r="O42" s="86">
        <f t="shared" si="2"/>
        <v>0</v>
      </c>
    </row>
    <row r="43" ht="15" customHeight="1" spans="1:15">
      <c r="A43" s="73"/>
      <c r="B43" s="73" t="s">
        <v>74</v>
      </c>
      <c r="C43" s="31" t="s">
        <v>75</v>
      </c>
      <c r="D43" s="101">
        <f>D31+D34+D37+D40</f>
        <v>0</v>
      </c>
      <c r="E43" s="101">
        <f>E31+E34+E37+E40</f>
        <v>0</v>
      </c>
      <c r="F43" s="101">
        <f>F31+F34+F37+F40</f>
        <v>0</v>
      </c>
      <c r="G43" s="86">
        <f t="shared" si="0"/>
        <v>0</v>
      </c>
      <c r="H43" s="102"/>
      <c r="I43" s="86">
        <v>0</v>
      </c>
      <c r="J43" s="102"/>
      <c r="K43" s="102"/>
      <c r="L43" s="102"/>
      <c r="M43" s="101">
        <f>M31+M34+M37+M40</f>
        <v>0</v>
      </c>
      <c r="N43" s="101">
        <f t="shared" si="1"/>
        <v>0</v>
      </c>
      <c r="O43" s="86">
        <f t="shared" si="2"/>
        <v>0</v>
      </c>
    </row>
    <row r="44" ht="15" customHeight="1" spans="1:15">
      <c r="A44" s="73" t="s">
        <v>913</v>
      </c>
      <c r="B44" s="73" t="s">
        <v>914</v>
      </c>
      <c r="C44" s="31" t="s">
        <v>75</v>
      </c>
      <c r="D44" s="82">
        <v>0</v>
      </c>
      <c r="E44" s="82">
        <v>0</v>
      </c>
      <c r="F44" s="82">
        <v>0</v>
      </c>
      <c r="G44" s="86">
        <f t="shared" si="0"/>
        <v>0</v>
      </c>
      <c r="H44" s="102"/>
      <c r="I44" s="86">
        <v>0</v>
      </c>
      <c r="J44" s="102"/>
      <c r="K44" s="102"/>
      <c r="L44" s="102"/>
      <c r="M44" s="101">
        <v>0</v>
      </c>
      <c r="N44" s="101">
        <f t="shared" si="1"/>
        <v>0</v>
      </c>
      <c r="O44" s="86">
        <f t="shared" si="2"/>
        <v>0</v>
      </c>
    </row>
    <row r="45" ht="15" customHeight="1" spans="1:15">
      <c r="A45" s="73"/>
      <c r="B45" s="73" t="s">
        <v>915</v>
      </c>
      <c r="C45" s="31" t="s">
        <v>57</v>
      </c>
      <c r="D45" s="103">
        <v>0</v>
      </c>
      <c r="E45" s="103">
        <v>0</v>
      </c>
      <c r="F45" s="104">
        <v>0</v>
      </c>
      <c r="G45" s="86">
        <f t="shared" si="0"/>
        <v>0</v>
      </c>
      <c r="H45" s="105">
        <v>0</v>
      </c>
      <c r="I45" s="86">
        <v>0</v>
      </c>
      <c r="J45" s="86">
        <f>1-H45</f>
        <v>1</v>
      </c>
      <c r="K45" s="86">
        <f>G45*H45+I45*J45</f>
        <v>0</v>
      </c>
      <c r="L45" s="105">
        <v>0</v>
      </c>
      <c r="M45" s="39">
        <v>0</v>
      </c>
      <c r="N45" s="39">
        <f t="shared" si="1"/>
        <v>0</v>
      </c>
      <c r="O45" s="86">
        <f t="shared" si="2"/>
        <v>0</v>
      </c>
    </row>
    <row r="46" ht="15" customHeight="1" spans="1:15">
      <c r="A46" s="73"/>
      <c r="B46" s="73" t="s">
        <v>916</v>
      </c>
      <c r="C46" s="31" t="s">
        <v>75</v>
      </c>
      <c r="D46" s="101">
        <f>ROUND(IF(D45=0,0,D44/D45),2)</f>
        <v>0</v>
      </c>
      <c r="E46" s="101">
        <f>ROUND(IF(E45=0,0,E44/E45),2)</f>
        <v>0</v>
      </c>
      <c r="F46" s="101">
        <f>ROUND(IF(F45=0,0,F44/F45),2)</f>
        <v>0</v>
      </c>
      <c r="G46" s="86">
        <f t="shared" si="0"/>
        <v>0</v>
      </c>
      <c r="H46" s="102"/>
      <c r="I46" s="86">
        <v>0</v>
      </c>
      <c r="J46" s="102"/>
      <c r="K46" s="102"/>
      <c r="L46" s="102"/>
      <c r="M46" s="82">
        <v>0</v>
      </c>
      <c r="N46" s="101">
        <f t="shared" si="1"/>
        <v>0</v>
      </c>
      <c r="O46" s="86">
        <f t="shared" si="2"/>
        <v>0</v>
      </c>
    </row>
    <row r="47" ht="15" customHeight="1" spans="1:15">
      <c r="A47" s="73" t="s">
        <v>917</v>
      </c>
      <c r="B47" s="73" t="s">
        <v>918</v>
      </c>
      <c r="C47" s="31" t="s">
        <v>75</v>
      </c>
      <c r="D47" s="82">
        <v>0</v>
      </c>
      <c r="E47" s="82">
        <v>0</v>
      </c>
      <c r="F47" s="82">
        <v>0</v>
      </c>
      <c r="G47" s="86">
        <f t="shared" si="0"/>
        <v>0</v>
      </c>
      <c r="H47" s="102"/>
      <c r="I47" s="121">
        <v>0</v>
      </c>
      <c r="J47" s="102"/>
      <c r="K47" s="102"/>
      <c r="L47" s="102"/>
      <c r="M47" s="82">
        <v>0</v>
      </c>
      <c r="N47" s="101">
        <f t="shared" si="1"/>
        <v>0</v>
      </c>
      <c r="O47" s="86">
        <f t="shared" si="2"/>
        <v>0</v>
      </c>
    </row>
    <row r="48" ht="15" customHeight="1" spans="1:15">
      <c r="A48" s="73"/>
      <c r="B48" s="73" t="s">
        <v>919</v>
      </c>
      <c r="C48" s="31" t="s">
        <v>75</v>
      </c>
      <c r="D48" s="82">
        <v>0</v>
      </c>
      <c r="E48" s="82">
        <v>0</v>
      </c>
      <c r="F48" s="82">
        <v>0</v>
      </c>
      <c r="G48" s="86">
        <f t="shared" si="0"/>
        <v>0</v>
      </c>
      <c r="H48" s="102"/>
      <c r="I48" s="121">
        <v>0</v>
      </c>
      <c r="J48" s="102"/>
      <c r="K48" s="102"/>
      <c r="L48" s="102"/>
      <c r="M48" s="82">
        <v>0</v>
      </c>
      <c r="N48" s="101">
        <f t="shared" si="1"/>
        <v>0</v>
      </c>
      <c r="O48" s="86">
        <f t="shared" si="2"/>
        <v>0</v>
      </c>
    </row>
    <row r="49" ht="15" customHeight="1" spans="1:15">
      <c r="A49" s="73"/>
      <c r="B49" s="73" t="s">
        <v>74</v>
      </c>
      <c r="C49" s="31" t="s">
        <v>75</v>
      </c>
      <c r="D49" s="101">
        <f>D47+D48</f>
        <v>0</v>
      </c>
      <c r="E49" s="101">
        <f>E47+E48</f>
        <v>0</v>
      </c>
      <c r="F49" s="101">
        <f>F47+F48</f>
        <v>0</v>
      </c>
      <c r="G49" s="86">
        <f t="shared" si="0"/>
        <v>0</v>
      </c>
      <c r="H49" s="102"/>
      <c r="I49" s="121">
        <v>0</v>
      </c>
      <c r="J49" s="102"/>
      <c r="K49" s="102"/>
      <c r="L49" s="102"/>
      <c r="M49" s="101">
        <f>M47+M48</f>
        <v>0</v>
      </c>
      <c r="N49" s="101">
        <f t="shared" si="1"/>
        <v>0</v>
      </c>
      <c r="O49" s="86">
        <f t="shared" si="2"/>
        <v>0</v>
      </c>
    </row>
  </sheetData>
  <mergeCells count="17">
    <mergeCell ref="A1:O1"/>
    <mergeCell ref="C3:E3"/>
    <mergeCell ref="G3:H3"/>
    <mergeCell ref="G4:H4"/>
    <mergeCell ref="I4:J4"/>
    <mergeCell ref="K4:L4"/>
    <mergeCell ref="M4:O4"/>
    <mergeCell ref="A6:A20"/>
    <mergeCell ref="A21:A30"/>
    <mergeCell ref="A31:A43"/>
    <mergeCell ref="A44:A46"/>
    <mergeCell ref="A47:A49"/>
    <mergeCell ref="C4:C5"/>
    <mergeCell ref="D4:D5"/>
    <mergeCell ref="E4:E5"/>
    <mergeCell ref="F4:F5"/>
    <mergeCell ref="A4:B5"/>
  </mergeCells>
  <printOptions horizontalCentered="1"/>
  <pageMargins left="1.18110236220472" right="1.18110236220472" top="1.18110236220472" bottom="1.18110236220472" header="0.51181" footer="0.51181"/>
  <pageSetup paperSize="9" scale="63" orientation="landscape" errors="blank"/>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showGridLines="0" workbookViewId="0">
      <pane topLeftCell="B1" activePane="bottomRight" state="frozen"/>
      <selection activeCell="A1" sqref="A1:G1"/>
    </sheetView>
  </sheetViews>
  <sheetFormatPr defaultColWidth="8" defaultRowHeight="13.5" outlineLevelRow="5" outlineLevelCol="6"/>
  <cols>
    <col min="1" max="1" width="31.4583333333333" style="1"/>
    <col min="2" max="6" width="21.0833333333333" style="1"/>
    <col min="7" max="7" width="26.6" style="1"/>
  </cols>
  <sheetData>
    <row r="1" ht="37.5" customHeight="1" spans="1:7">
      <c r="A1" s="84" t="s">
        <v>920</v>
      </c>
      <c r="B1" s="84"/>
      <c r="C1" s="84"/>
      <c r="D1" s="84"/>
      <c r="E1" s="84"/>
      <c r="F1" s="84"/>
      <c r="G1" s="84"/>
    </row>
    <row r="2" ht="22.5" customHeight="1" spans="1:7">
      <c r="A2" s="68" t="s">
        <v>40</v>
      </c>
      <c r="B2" s="27" t="s">
        <v>41</v>
      </c>
      <c r="C2" s="27"/>
      <c r="D2" s="68" t="s">
        <v>2</v>
      </c>
      <c r="E2" s="68"/>
      <c r="F2" s="68"/>
      <c r="G2" s="30" t="s">
        <v>81</v>
      </c>
    </row>
    <row r="3" ht="15" customHeight="1" spans="1:7">
      <c r="A3" s="32" t="s">
        <v>44</v>
      </c>
      <c r="B3" s="32" t="s">
        <v>921</v>
      </c>
      <c r="C3" s="32" t="s">
        <v>199</v>
      </c>
      <c r="D3" s="32" t="s">
        <v>200</v>
      </c>
      <c r="E3" s="32" t="s">
        <v>201</v>
      </c>
      <c r="F3" s="32"/>
      <c r="G3" s="32" t="s">
        <v>202</v>
      </c>
    </row>
    <row r="4" ht="15" customHeight="1" spans="1:7">
      <c r="A4" s="32"/>
      <c r="B4" s="32"/>
      <c r="C4" s="32"/>
      <c r="D4" s="32"/>
      <c r="E4" s="32"/>
      <c r="F4" s="32"/>
      <c r="G4" s="32"/>
    </row>
    <row r="5" ht="22.5" customHeight="1" spans="1:7">
      <c r="A5" s="32"/>
      <c r="B5" s="32"/>
      <c r="C5" s="32"/>
      <c r="D5" s="32"/>
      <c r="E5" s="32"/>
      <c r="F5" s="32" t="s">
        <v>922</v>
      </c>
      <c r="G5" s="32"/>
    </row>
    <row r="6" ht="22.5" customHeight="1" spans="1:7">
      <c r="A6" s="33" t="s">
        <v>108</v>
      </c>
      <c r="B6" s="88">
        <v>0</v>
      </c>
      <c r="C6" s="89">
        <v>0</v>
      </c>
      <c r="D6" s="89">
        <v>0</v>
      </c>
      <c r="E6" s="90">
        <f>B6-C6-D6</f>
        <v>0</v>
      </c>
      <c r="F6" s="88">
        <v>0</v>
      </c>
      <c r="G6" s="91"/>
    </row>
  </sheetData>
  <mergeCells count="8">
    <mergeCell ref="A1:G1"/>
    <mergeCell ref="B2:C2"/>
    <mergeCell ref="A3:A5"/>
    <mergeCell ref="B3:B5"/>
    <mergeCell ref="C3:C5"/>
    <mergeCell ref="D3:D5"/>
    <mergeCell ref="G3:G5"/>
    <mergeCell ref="E3:F4"/>
  </mergeCells>
  <printOptions horizontalCentered="1"/>
  <pageMargins left="1.18110236220472" right="1.18110236220472" top="1.18110236220472" bottom="1.18110236220472" header="0.51181" footer="0.51181"/>
  <pageSetup paperSize="9" orientation="landscape" errors="blank"/>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showGridLines="0" workbookViewId="0">
      <pane topLeftCell="A4" activePane="bottomRight" state="frozen"/>
      <selection activeCell="A1" sqref="A1:G1"/>
    </sheetView>
  </sheetViews>
  <sheetFormatPr defaultColWidth="8" defaultRowHeight="13.5" outlineLevelRow="3" outlineLevelCol="6"/>
  <cols>
    <col min="1" max="1" width="30.95" style="1"/>
    <col min="2" max="3" width="21.25" style="1"/>
    <col min="4" max="4" width="10.7083333333333" style="1"/>
    <col min="5" max="5" width="21.25" style="1"/>
    <col min="6" max="6" width="10.7083333333333" style="1"/>
    <col min="7" max="7" width="26.6" style="1"/>
  </cols>
  <sheetData>
    <row r="1" ht="37.5" customHeight="1" spans="1:7">
      <c r="A1" s="84" t="s">
        <v>923</v>
      </c>
      <c r="B1" s="84"/>
      <c r="C1" s="84"/>
      <c r="D1" s="84"/>
      <c r="E1" s="84"/>
      <c r="F1" s="84"/>
      <c r="G1" s="84"/>
    </row>
    <row r="2" ht="19.5" customHeight="1" spans="1:7">
      <c r="A2" s="68" t="s">
        <v>40</v>
      </c>
      <c r="B2" s="27" t="s">
        <v>41</v>
      </c>
      <c r="C2" s="27"/>
      <c r="D2" s="27" t="s">
        <v>2</v>
      </c>
      <c r="E2" s="68"/>
      <c r="F2" s="30" t="s">
        <v>924</v>
      </c>
      <c r="G2" s="30"/>
    </row>
    <row r="3" ht="27.75" customHeight="1" spans="1:7">
      <c r="A3" s="32" t="s">
        <v>211</v>
      </c>
      <c r="B3" s="32" t="s">
        <v>52</v>
      </c>
      <c r="C3" s="32" t="s">
        <v>212</v>
      </c>
      <c r="D3" s="31" t="s">
        <v>213</v>
      </c>
      <c r="E3" s="32" t="s">
        <v>214</v>
      </c>
      <c r="F3" s="31" t="s">
        <v>215</v>
      </c>
      <c r="G3" s="32" t="s">
        <v>216</v>
      </c>
    </row>
    <row r="4" ht="19.5" customHeight="1" spans="1:7">
      <c r="A4" s="85"/>
      <c r="B4" s="82"/>
      <c r="C4" s="82"/>
      <c r="D4" s="86">
        <f>IF(B4=0,0,ROUND(C4/B4,4))</f>
        <v>0</v>
      </c>
      <c r="E4" s="82"/>
      <c r="F4" s="86">
        <f>IF(B4=0,0,ROUND(E4/B4,4))</f>
        <v>0</v>
      </c>
      <c r="G4" s="87"/>
    </row>
  </sheetData>
  <mergeCells count="3">
    <mergeCell ref="A1:G1"/>
    <mergeCell ref="B2:C2"/>
    <mergeCell ref="F2:G2"/>
  </mergeCells>
  <printOptions horizontalCentered="1"/>
  <pageMargins left="1.18110236220472" right="1.18110236220472" top="1.18110236220472" bottom="1.18110236220472" header="0.51181" footer="0.51181"/>
  <pageSetup paperSize="9" orientation="landscape" errors="blank"/>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8"/>
  <sheetViews>
    <sheetView workbookViewId="0">
      <pane topLeftCell="D15" activePane="bottomRight" state="frozen"/>
      <selection activeCell="A1" sqref="A1:G1"/>
    </sheetView>
  </sheetViews>
  <sheetFormatPr defaultColWidth="8" defaultRowHeight="13.5" outlineLevelCol="6"/>
  <cols>
    <col min="1" max="1" width="9.25" style="1"/>
    <col min="2" max="2" width="42.9083333333333" style="1"/>
    <col min="3" max="3" width="37" style="1"/>
    <col min="4" max="4" width="46.2583333333333" style="1"/>
    <col min="5" max="5" width="33.4666666666667" style="1"/>
    <col min="6" max="6" width="22.6333333333333" style="1"/>
    <col min="7" max="7" width="46.4583333333333" style="1"/>
  </cols>
  <sheetData>
    <row r="1" ht="47.25" customHeight="1" spans="1:7">
      <c r="A1" s="65" t="s">
        <v>925</v>
      </c>
      <c r="B1" s="66"/>
      <c r="C1" s="66"/>
      <c r="D1" s="66"/>
      <c r="E1" s="67"/>
      <c r="F1" s="67"/>
      <c r="G1" s="67"/>
    </row>
    <row r="2" ht="21" customHeight="1" spans="1:7">
      <c r="A2" s="68" t="s">
        <v>225</v>
      </c>
      <c r="B2" s="69" t="s">
        <v>41</v>
      </c>
      <c r="C2" s="68"/>
      <c r="D2" s="68" t="s">
        <v>2</v>
      </c>
      <c r="E2" s="68"/>
      <c r="F2" s="68"/>
      <c r="G2" s="68"/>
    </row>
    <row r="3" ht="40.5" customHeight="1" spans="1:7">
      <c r="A3" s="70" t="s">
        <v>226</v>
      </c>
      <c r="B3" s="71" t="s">
        <v>227</v>
      </c>
      <c r="C3" s="70" t="s">
        <v>228</v>
      </c>
      <c r="D3" s="70" t="s">
        <v>229</v>
      </c>
      <c r="E3" s="70" t="s">
        <v>230</v>
      </c>
      <c r="F3" s="70" t="s">
        <v>231</v>
      </c>
      <c r="G3" s="70" t="s">
        <v>232</v>
      </c>
    </row>
    <row r="4" ht="27" customHeight="1" spans="1:7">
      <c r="A4" s="32" t="s">
        <v>233</v>
      </c>
      <c r="B4" s="72" t="s">
        <v>107</v>
      </c>
      <c r="C4" s="72"/>
      <c r="D4" s="72"/>
      <c r="E4" s="72"/>
      <c r="F4" s="72"/>
      <c r="G4" s="70"/>
    </row>
    <row r="5" ht="42.75" customHeight="1" spans="1:7">
      <c r="A5" s="32">
        <v>1</v>
      </c>
      <c r="B5" s="73" t="s">
        <v>926</v>
      </c>
      <c r="C5" s="73" t="s">
        <v>927</v>
      </c>
      <c r="D5" s="73" t="s">
        <v>928</v>
      </c>
      <c r="E5" s="74">
        <v>-1</v>
      </c>
      <c r="F5" s="75" t="s">
        <v>238</v>
      </c>
      <c r="G5" s="76"/>
    </row>
    <row r="6" ht="45" customHeight="1" spans="1:7">
      <c r="A6" s="32">
        <v>2</v>
      </c>
      <c r="B6" s="73" t="s">
        <v>929</v>
      </c>
      <c r="C6" s="73" t="s">
        <v>927</v>
      </c>
      <c r="D6" s="73" t="s">
        <v>930</v>
      </c>
      <c r="E6" s="74">
        <v>-1</v>
      </c>
      <c r="F6" s="75" t="s">
        <v>238</v>
      </c>
      <c r="G6" s="76"/>
    </row>
    <row r="7" ht="31.5" customHeight="1" spans="1:7">
      <c r="A7" s="32">
        <v>3</v>
      </c>
      <c r="B7" s="73" t="s">
        <v>931</v>
      </c>
      <c r="C7" s="73" t="s">
        <v>932</v>
      </c>
      <c r="D7" s="73" t="s">
        <v>933</v>
      </c>
      <c r="E7" s="74">
        <v>0</v>
      </c>
      <c r="F7" s="77" t="s">
        <v>264</v>
      </c>
      <c r="G7" s="76"/>
    </row>
    <row r="8" ht="31.5" customHeight="1" spans="1:7">
      <c r="A8" s="32">
        <v>4</v>
      </c>
      <c r="B8" s="73" t="s">
        <v>934</v>
      </c>
      <c r="C8" s="73" t="s">
        <v>935</v>
      </c>
      <c r="D8" s="73" t="s">
        <v>936</v>
      </c>
      <c r="E8" s="74">
        <v>0</v>
      </c>
      <c r="F8" s="77" t="s">
        <v>238</v>
      </c>
      <c r="G8" s="76"/>
    </row>
    <row r="9" ht="27" customHeight="1" spans="1:7">
      <c r="A9" s="32">
        <v>5</v>
      </c>
      <c r="B9" s="73" t="s">
        <v>937</v>
      </c>
      <c r="C9" s="73" t="s">
        <v>938</v>
      </c>
      <c r="D9" s="73" t="s">
        <v>939</v>
      </c>
      <c r="E9" s="74">
        <v>0</v>
      </c>
      <c r="F9" s="77" t="s">
        <v>264</v>
      </c>
      <c r="G9" s="76"/>
    </row>
    <row r="10" ht="27" customHeight="1" spans="1:7">
      <c r="A10" s="32">
        <v>6</v>
      </c>
      <c r="B10" s="73" t="s">
        <v>940</v>
      </c>
      <c r="C10" s="73" t="s">
        <v>941</v>
      </c>
      <c r="D10" s="73" t="s">
        <v>942</v>
      </c>
      <c r="E10" s="74">
        <v>0</v>
      </c>
      <c r="F10" s="77" t="s">
        <v>264</v>
      </c>
      <c r="G10" s="76"/>
    </row>
    <row r="11" ht="27" customHeight="1" spans="1:7">
      <c r="A11" s="32">
        <v>7</v>
      </c>
      <c r="B11" s="73" t="s">
        <v>943</v>
      </c>
      <c r="C11" s="73" t="s">
        <v>941</v>
      </c>
      <c r="D11" s="73" t="s">
        <v>944</v>
      </c>
      <c r="E11" s="74">
        <v>0</v>
      </c>
      <c r="F11" s="77" t="s">
        <v>264</v>
      </c>
      <c r="G11" s="76"/>
    </row>
    <row r="12" ht="27" customHeight="1" spans="1:7">
      <c r="A12" s="32">
        <v>8</v>
      </c>
      <c r="B12" s="73" t="s">
        <v>945</v>
      </c>
      <c r="C12" s="73" t="s">
        <v>946</v>
      </c>
      <c r="D12" s="73" t="s">
        <v>947</v>
      </c>
      <c r="E12" s="74">
        <v>0</v>
      </c>
      <c r="F12" s="77"/>
      <c r="G12" s="76"/>
    </row>
    <row r="13" ht="27" customHeight="1" spans="1:7">
      <c r="A13" s="32">
        <v>9</v>
      </c>
      <c r="B13" s="73" t="s">
        <v>948</v>
      </c>
      <c r="C13" s="73" t="s">
        <v>946</v>
      </c>
      <c r="D13" s="73" t="s">
        <v>949</v>
      </c>
      <c r="E13" s="74">
        <v>0</v>
      </c>
      <c r="F13" s="75" t="s">
        <v>238</v>
      </c>
      <c r="G13" s="76"/>
    </row>
    <row r="14" ht="37.5" customHeight="1" spans="1:7">
      <c r="A14" s="32">
        <v>10</v>
      </c>
      <c r="B14" s="73" t="s">
        <v>950</v>
      </c>
      <c r="C14" s="73" t="s">
        <v>951</v>
      </c>
      <c r="D14" s="73" t="s">
        <v>952</v>
      </c>
      <c r="E14" s="78">
        <v>0</v>
      </c>
      <c r="F14" s="75" t="s">
        <v>238</v>
      </c>
      <c r="G14" s="76"/>
    </row>
    <row r="15" ht="40.5" customHeight="1" spans="1:7">
      <c r="A15" s="32">
        <v>11</v>
      </c>
      <c r="B15" s="73" t="s">
        <v>953</v>
      </c>
      <c r="C15" s="73" t="s">
        <v>951</v>
      </c>
      <c r="D15" s="73" t="s">
        <v>954</v>
      </c>
      <c r="E15" s="74">
        <v>0</v>
      </c>
      <c r="F15" s="75" t="s">
        <v>238</v>
      </c>
      <c r="G15" s="76"/>
    </row>
    <row r="16" ht="27" customHeight="1" spans="1:7">
      <c r="A16" s="32">
        <v>12</v>
      </c>
      <c r="B16" s="73" t="s">
        <v>955</v>
      </c>
      <c r="C16" s="73" t="s">
        <v>956</v>
      </c>
      <c r="D16" s="73" t="s">
        <v>957</v>
      </c>
      <c r="E16" s="78">
        <v>0</v>
      </c>
      <c r="F16" s="75" t="s">
        <v>238</v>
      </c>
      <c r="G16" s="76"/>
    </row>
    <row r="17" ht="27" customHeight="1" spans="1:7">
      <c r="A17" s="32">
        <v>13</v>
      </c>
      <c r="B17" s="73" t="s">
        <v>958</v>
      </c>
      <c r="C17" s="73" t="s">
        <v>956</v>
      </c>
      <c r="D17" s="73" t="s">
        <v>959</v>
      </c>
      <c r="E17" s="74">
        <v>0</v>
      </c>
      <c r="F17" s="75" t="s">
        <v>238</v>
      </c>
      <c r="G17" s="76"/>
    </row>
    <row r="18" ht="27" customHeight="1" spans="1:7">
      <c r="A18" s="32">
        <v>14</v>
      </c>
      <c r="B18" s="73" t="s">
        <v>960</v>
      </c>
      <c r="C18" s="73" t="s">
        <v>961</v>
      </c>
      <c r="D18" s="73" t="s">
        <v>962</v>
      </c>
      <c r="E18" s="78">
        <v>-1</v>
      </c>
      <c r="F18" s="75" t="s">
        <v>238</v>
      </c>
      <c r="G18" s="76"/>
    </row>
    <row r="19" ht="27" customHeight="1" spans="1:7">
      <c r="A19" s="32">
        <v>15</v>
      </c>
      <c r="B19" s="73" t="s">
        <v>963</v>
      </c>
      <c r="C19" s="73" t="s">
        <v>964</v>
      </c>
      <c r="D19" s="73" t="s">
        <v>965</v>
      </c>
      <c r="E19" s="78">
        <v>0</v>
      </c>
      <c r="F19" s="75" t="s">
        <v>264</v>
      </c>
      <c r="G19" s="76"/>
    </row>
    <row r="20" ht="27" customHeight="1" spans="1:7">
      <c r="A20" s="32">
        <v>16</v>
      </c>
      <c r="B20" s="73" t="s">
        <v>966</v>
      </c>
      <c r="C20" s="73" t="s">
        <v>964</v>
      </c>
      <c r="D20" s="73" t="s">
        <v>967</v>
      </c>
      <c r="E20" s="74">
        <v>0</v>
      </c>
      <c r="F20" s="75" t="s">
        <v>264</v>
      </c>
      <c r="G20" s="76"/>
    </row>
    <row r="21" ht="36" customHeight="1" spans="1:7">
      <c r="A21" s="32">
        <v>17</v>
      </c>
      <c r="B21" s="73" t="s">
        <v>968</v>
      </c>
      <c r="C21" s="73" t="s">
        <v>969</v>
      </c>
      <c r="D21" s="73" t="s">
        <v>970</v>
      </c>
      <c r="E21" s="74">
        <v>0</v>
      </c>
      <c r="F21" s="75" t="s">
        <v>264</v>
      </c>
      <c r="G21" s="76"/>
    </row>
    <row r="22" ht="27" customHeight="1" spans="1:7">
      <c r="A22" s="32">
        <v>18</v>
      </c>
      <c r="B22" s="73" t="s">
        <v>971</v>
      </c>
      <c r="C22" s="73" t="s">
        <v>969</v>
      </c>
      <c r="D22" s="73" t="s">
        <v>972</v>
      </c>
      <c r="E22" s="78">
        <v>0</v>
      </c>
      <c r="F22" s="75" t="s">
        <v>264</v>
      </c>
      <c r="G22" s="76"/>
    </row>
    <row r="23" ht="27" customHeight="1" spans="1:7">
      <c r="A23" s="32">
        <v>19</v>
      </c>
      <c r="B23" s="73" t="s">
        <v>973</v>
      </c>
      <c r="C23" s="73" t="s">
        <v>964</v>
      </c>
      <c r="D23" s="73" t="s">
        <v>974</v>
      </c>
      <c r="E23" s="78">
        <v>0</v>
      </c>
      <c r="F23" s="75" t="s">
        <v>264</v>
      </c>
      <c r="G23" s="76"/>
    </row>
    <row r="24" ht="27" customHeight="1" spans="1:7">
      <c r="A24" s="32">
        <v>20</v>
      </c>
      <c r="B24" s="73" t="s">
        <v>975</v>
      </c>
      <c r="C24" s="73" t="s">
        <v>964</v>
      </c>
      <c r="D24" s="73" t="s">
        <v>976</v>
      </c>
      <c r="E24" s="74">
        <v>0</v>
      </c>
      <c r="F24" s="75" t="s">
        <v>264</v>
      </c>
      <c r="G24" s="76"/>
    </row>
    <row r="25" ht="27" customHeight="1" spans="1:7">
      <c r="A25" s="79" t="s">
        <v>255</v>
      </c>
      <c r="B25" s="72" t="s">
        <v>977</v>
      </c>
      <c r="C25" s="72"/>
      <c r="D25" s="72"/>
      <c r="E25" s="72"/>
      <c r="F25" s="72"/>
      <c r="G25" s="80"/>
    </row>
    <row r="26" ht="27" customHeight="1" spans="1:7">
      <c r="A26" s="32">
        <v>21</v>
      </c>
      <c r="B26" s="34" t="s">
        <v>978</v>
      </c>
      <c r="C26" s="34" t="s">
        <v>979</v>
      </c>
      <c r="D26" s="34" t="s">
        <v>980</v>
      </c>
      <c r="E26" s="74">
        <v>-1</v>
      </c>
      <c r="F26" s="75" t="s">
        <v>238</v>
      </c>
      <c r="G26" s="76"/>
    </row>
    <row r="27" ht="27" customHeight="1" spans="1:7">
      <c r="A27" s="32">
        <v>22</v>
      </c>
      <c r="B27" s="34" t="s">
        <v>981</v>
      </c>
      <c r="C27" s="34" t="s">
        <v>979</v>
      </c>
      <c r="D27" s="34" t="s">
        <v>982</v>
      </c>
      <c r="E27" s="78">
        <v>-1</v>
      </c>
      <c r="F27" s="75" t="s">
        <v>238</v>
      </c>
      <c r="G27" s="76"/>
    </row>
    <row r="28" ht="27" customHeight="1" spans="1:7">
      <c r="A28" s="32">
        <v>23</v>
      </c>
      <c r="B28" s="34" t="s">
        <v>983</v>
      </c>
      <c r="C28" s="34" t="s">
        <v>961</v>
      </c>
      <c r="D28" s="34" t="s">
        <v>984</v>
      </c>
      <c r="E28" s="78">
        <v>-1</v>
      </c>
      <c r="F28" s="75" t="s">
        <v>238</v>
      </c>
      <c r="G28" s="76"/>
    </row>
    <row r="29" ht="27" customHeight="1" spans="1:7">
      <c r="A29" s="32">
        <v>24</v>
      </c>
      <c r="B29" s="34" t="s">
        <v>985</v>
      </c>
      <c r="C29" s="34" t="s">
        <v>986</v>
      </c>
      <c r="D29" s="34" t="s">
        <v>987</v>
      </c>
      <c r="E29" s="74">
        <v>-1</v>
      </c>
      <c r="F29" s="75" t="s">
        <v>238</v>
      </c>
      <c r="G29" s="76"/>
    </row>
    <row r="30" ht="27" customHeight="1" spans="1:7">
      <c r="A30" s="32">
        <v>25</v>
      </c>
      <c r="B30" s="34" t="s">
        <v>988</v>
      </c>
      <c r="C30" s="34" t="s">
        <v>989</v>
      </c>
      <c r="D30" s="34" t="s">
        <v>990</v>
      </c>
      <c r="E30" s="74">
        <v>0</v>
      </c>
      <c r="F30" s="76"/>
      <c r="G30" s="76"/>
    </row>
    <row r="31" ht="27" customHeight="1" spans="1:7">
      <c r="A31" s="32">
        <v>26</v>
      </c>
      <c r="B31" s="34" t="s">
        <v>991</v>
      </c>
      <c r="C31" s="34" t="s">
        <v>989</v>
      </c>
      <c r="D31" s="34" t="s">
        <v>992</v>
      </c>
      <c r="E31" s="78">
        <v>0</v>
      </c>
      <c r="F31" s="75"/>
      <c r="G31" s="76"/>
    </row>
    <row r="32" ht="27" customHeight="1" spans="1:7">
      <c r="A32" s="32">
        <v>27</v>
      </c>
      <c r="B32" s="34" t="s">
        <v>993</v>
      </c>
      <c r="C32" s="34" t="s">
        <v>979</v>
      </c>
      <c r="D32" s="34" t="s">
        <v>994</v>
      </c>
      <c r="E32" s="78">
        <v>0</v>
      </c>
      <c r="F32" s="75" t="s">
        <v>264</v>
      </c>
      <c r="G32" s="76"/>
    </row>
    <row r="33" ht="27" customHeight="1" spans="1:7">
      <c r="A33" s="32">
        <v>28</v>
      </c>
      <c r="B33" s="34" t="s">
        <v>995</v>
      </c>
      <c r="C33" s="34" t="s">
        <v>986</v>
      </c>
      <c r="D33" s="34" t="s">
        <v>996</v>
      </c>
      <c r="E33" s="74">
        <v>0</v>
      </c>
      <c r="F33" s="75" t="s">
        <v>264</v>
      </c>
      <c r="G33" s="76"/>
    </row>
    <row r="34" ht="27" customHeight="1" spans="1:7">
      <c r="A34" s="32">
        <v>29</v>
      </c>
      <c r="B34" s="34" t="s">
        <v>997</v>
      </c>
      <c r="C34" s="34" t="s">
        <v>989</v>
      </c>
      <c r="D34" s="34" t="s">
        <v>998</v>
      </c>
      <c r="E34" s="74">
        <v>0</v>
      </c>
      <c r="F34" s="76"/>
      <c r="G34" s="76"/>
    </row>
    <row r="35" ht="27" customHeight="1" spans="1:7">
      <c r="A35" s="32">
        <v>30</v>
      </c>
      <c r="B35" s="34" t="s">
        <v>999</v>
      </c>
      <c r="C35" s="34" t="s">
        <v>989</v>
      </c>
      <c r="D35" s="34" t="s">
        <v>1000</v>
      </c>
      <c r="E35" s="78">
        <v>0</v>
      </c>
      <c r="F35" s="76"/>
      <c r="G35" s="76"/>
    </row>
    <row r="36" ht="27" customHeight="1" spans="1:7">
      <c r="A36" s="32">
        <v>31</v>
      </c>
      <c r="B36" s="34" t="s">
        <v>1001</v>
      </c>
      <c r="C36" s="34" t="s">
        <v>986</v>
      </c>
      <c r="D36" s="34" t="s">
        <v>1002</v>
      </c>
      <c r="E36" s="78">
        <v>0</v>
      </c>
      <c r="F36" s="75" t="s">
        <v>264</v>
      </c>
      <c r="G36" s="76"/>
    </row>
    <row r="37" ht="27" customHeight="1" spans="1:7">
      <c r="A37" s="32">
        <v>32</v>
      </c>
      <c r="B37" s="34" t="s">
        <v>1003</v>
      </c>
      <c r="C37" s="34" t="s">
        <v>989</v>
      </c>
      <c r="D37" s="34" t="s">
        <v>1004</v>
      </c>
      <c r="E37" s="74">
        <v>0</v>
      </c>
      <c r="F37" s="76"/>
      <c r="G37" s="76"/>
    </row>
    <row r="38" ht="27" customHeight="1" spans="1:7">
      <c r="A38" s="32">
        <v>33</v>
      </c>
      <c r="B38" s="34" t="s">
        <v>1005</v>
      </c>
      <c r="C38" s="34" t="s">
        <v>989</v>
      </c>
      <c r="D38" s="34" t="s">
        <v>1006</v>
      </c>
      <c r="E38" s="74">
        <v>0</v>
      </c>
      <c r="F38" s="76"/>
      <c r="G38" s="76"/>
    </row>
    <row r="39" ht="27" customHeight="1" spans="1:7">
      <c r="A39" s="32">
        <v>34</v>
      </c>
      <c r="B39" s="34" t="s">
        <v>1007</v>
      </c>
      <c r="C39" s="34" t="s">
        <v>979</v>
      </c>
      <c r="D39" s="34" t="s">
        <v>1008</v>
      </c>
      <c r="E39" s="78">
        <v>0</v>
      </c>
      <c r="F39" s="75" t="s">
        <v>264</v>
      </c>
      <c r="G39" s="76"/>
    </row>
    <row r="40" ht="27" customHeight="1" spans="1:7">
      <c r="A40" s="32">
        <v>35</v>
      </c>
      <c r="B40" s="34" t="s">
        <v>1009</v>
      </c>
      <c r="C40" s="34" t="s">
        <v>986</v>
      </c>
      <c r="D40" s="34" t="s">
        <v>1010</v>
      </c>
      <c r="E40" s="78">
        <v>0</v>
      </c>
      <c r="F40" s="75" t="s">
        <v>264</v>
      </c>
      <c r="G40" s="76"/>
    </row>
    <row r="41" ht="27" customHeight="1" spans="1:7">
      <c r="A41" s="32">
        <v>36</v>
      </c>
      <c r="B41" s="34" t="s">
        <v>1011</v>
      </c>
      <c r="C41" s="34" t="s">
        <v>989</v>
      </c>
      <c r="D41" s="34" t="s">
        <v>1012</v>
      </c>
      <c r="E41" s="74">
        <v>0</v>
      </c>
      <c r="F41" s="76"/>
      <c r="G41" s="76"/>
    </row>
    <row r="42" ht="27" customHeight="1" spans="1:7">
      <c r="A42" s="32">
        <v>37</v>
      </c>
      <c r="B42" s="34" t="s">
        <v>1013</v>
      </c>
      <c r="C42" s="34" t="s">
        <v>989</v>
      </c>
      <c r="D42" s="34" t="s">
        <v>1014</v>
      </c>
      <c r="E42" s="74">
        <v>0</v>
      </c>
      <c r="F42" s="76"/>
      <c r="G42" s="76"/>
    </row>
    <row r="43" ht="27" customHeight="1" spans="1:7">
      <c r="A43" s="32">
        <v>38</v>
      </c>
      <c r="B43" s="34" t="s">
        <v>1015</v>
      </c>
      <c r="C43" s="34" t="s">
        <v>986</v>
      </c>
      <c r="D43" s="34" t="s">
        <v>1016</v>
      </c>
      <c r="E43" s="78">
        <v>0</v>
      </c>
      <c r="F43" s="75" t="s">
        <v>264</v>
      </c>
      <c r="G43" s="76"/>
    </row>
    <row r="44" ht="27" customHeight="1" spans="1:7">
      <c r="A44" s="32">
        <v>39</v>
      </c>
      <c r="B44" s="34" t="s">
        <v>1017</v>
      </c>
      <c r="C44" s="34" t="s">
        <v>1018</v>
      </c>
      <c r="D44" s="34" t="s">
        <v>1019</v>
      </c>
      <c r="E44" s="78">
        <v>0</v>
      </c>
      <c r="F44" s="76"/>
      <c r="G44" s="76"/>
    </row>
    <row r="45" ht="27" customHeight="1" spans="1:7">
      <c r="A45" s="32">
        <v>40</v>
      </c>
      <c r="B45" s="34" t="s">
        <v>1020</v>
      </c>
      <c r="C45" s="34" t="s">
        <v>1018</v>
      </c>
      <c r="D45" s="34" t="s">
        <v>1021</v>
      </c>
      <c r="E45" s="74">
        <v>0</v>
      </c>
      <c r="F45" s="76"/>
      <c r="G45" s="76"/>
    </row>
    <row r="46" ht="27" customHeight="1" spans="1:7">
      <c r="A46" s="32">
        <v>41</v>
      </c>
      <c r="B46" s="34" t="s">
        <v>1022</v>
      </c>
      <c r="C46" s="34" t="s">
        <v>979</v>
      </c>
      <c r="D46" s="34" t="s">
        <v>1023</v>
      </c>
      <c r="E46" s="74">
        <v>0</v>
      </c>
      <c r="F46" s="75" t="s">
        <v>264</v>
      </c>
      <c r="G46" s="76"/>
    </row>
    <row r="47" ht="27" customHeight="1" spans="1:7">
      <c r="A47" s="32">
        <v>42</v>
      </c>
      <c r="B47" s="34" t="s">
        <v>1024</v>
      </c>
      <c r="C47" s="34" t="s">
        <v>986</v>
      </c>
      <c r="D47" s="34" t="s">
        <v>1025</v>
      </c>
      <c r="E47" s="78">
        <v>0</v>
      </c>
      <c r="F47" s="75" t="s">
        <v>264</v>
      </c>
      <c r="G47" s="76"/>
    </row>
    <row r="48" ht="27" customHeight="1" spans="1:7">
      <c r="A48" s="32">
        <v>43</v>
      </c>
      <c r="B48" s="34" t="s">
        <v>1026</v>
      </c>
      <c r="C48" s="34" t="s">
        <v>989</v>
      </c>
      <c r="D48" s="34" t="s">
        <v>1027</v>
      </c>
      <c r="E48" s="78">
        <v>0</v>
      </c>
      <c r="F48" s="76"/>
      <c r="G48" s="76"/>
    </row>
    <row r="49" ht="27" customHeight="1" spans="1:7">
      <c r="A49" s="32">
        <v>44</v>
      </c>
      <c r="B49" s="34" t="s">
        <v>1028</v>
      </c>
      <c r="C49" s="34" t="s">
        <v>989</v>
      </c>
      <c r="D49" s="34" t="s">
        <v>1029</v>
      </c>
      <c r="E49" s="74">
        <v>0</v>
      </c>
      <c r="F49" s="76"/>
      <c r="G49" s="76"/>
    </row>
    <row r="50" ht="27" customHeight="1" spans="1:7">
      <c r="A50" s="32">
        <v>45</v>
      </c>
      <c r="B50" s="34" t="s">
        <v>1030</v>
      </c>
      <c r="C50" s="34" t="s">
        <v>986</v>
      </c>
      <c r="D50" s="34" t="s">
        <v>1031</v>
      </c>
      <c r="E50" s="74">
        <v>0</v>
      </c>
      <c r="F50" s="75" t="s">
        <v>264</v>
      </c>
      <c r="G50" s="76"/>
    </row>
    <row r="51" ht="27" customHeight="1" spans="1:7">
      <c r="A51" s="32">
        <v>46</v>
      </c>
      <c r="B51" s="34" t="s">
        <v>1032</v>
      </c>
      <c r="C51" s="34" t="s">
        <v>989</v>
      </c>
      <c r="D51" s="34" t="s">
        <v>1033</v>
      </c>
      <c r="E51" s="78">
        <v>0</v>
      </c>
      <c r="F51" s="76"/>
      <c r="G51" s="76"/>
    </row>
    <row r="52" ht="27" customHeight="1" spans="1:7">
      <c r="A52" s="32">
        <v>47</v>
      </c>
      <c r="B52" s="34" t="s">
        <v>1034</v>
      </c>
      <c r="C52" s="34" t="s">
        <v>989</v>
      </c>
      <c r="D52" s="34" t="s">
        <v>1035</v>
      </c>
      <c r="E52" s="78">
        <v>0</v>
      </c>
      <c r="F52" s="76"/>
      <c r="G52" s="76"/>
    </row>
    <row r="53" ht="27" customHeight="1" spans="1:7">
      <c r="A53" s="32">
        <v>48</v>
      </c>
      <c r="B53" s="34" t="s">
        <v>1036</v>
      </c>
      <c r="C53" s="34" t="s">
        <v>979</v>
      </c>
      <c r="D53" s="34" t="s">
        <v>1037</v>
      </c>
      <c r="E53" s="74">
        <v>0</v>
      </c>
      <c r="F53" s="75" t="s">
        <v>264</v>
      </c>
      <c r="G53" s="76"/>
    </row>
    <row r="54" ht="27" customHeight="1" spans="1:7">
      <c r="A54" s="32">
        <v>49</v>
      </c>
      <c r="B54" s="34" t="s">
        <v>1038</v>
      </c>
      <c r="C54" s="34" t="s">
        <v>979</v>
      </c>
      <c r="D54" s="34" t="s">
        <v>1039</v>
      </c>
      <c r="E54" s="74">
        <v>0</v>
      </c>
      <c r="F54" s="75" t="s">
        <v>264</v>
      </c>
      <c r="G54" s="76"/>
    </row>
    <row r="55" ht="40.5" customHeight="1" spans="1:7">
      <c r="A55" s="32">
        <v>50</v>
      </c>
      <c r="B55" s="34" t="s">
        <v>1040</v>
      </c>
      <c r="C55" s="34" t="s">
        <v>1041</v>
      </c>
      <c r="D55" s="34" t="s">
        <v>1042</v>
      </c>
      <c r="E55" s="78">
        <v>0</v>
      </c>
      <c r="F55" s="75" t="s">
        <v>264</v>
      </c>
      <c r="G55" s="76"/>
    </row>
    <row r="56" ht="27" customHeight="1" spans="1:7">
      <c r="A56" s="32">
        <v>51</v>
      </c>
      <c r="B56" s="34" t="s">
        <v>1043</v>
      </c>
      <c r="C56" s="34" t="s">
        <v>979</v>
      </c>
      <c r="D56" s="34" t="s">
        <v>1044</v>
      </c>
      <c r="E56" s="78">
        <v>-1</v>
      </c>
      <c r="F56" s="75" t="s">
        <v>238</v>
      </c>
      <c r="G56" s="76"/>
    </row>
    <row r="57" ht="27" customHeight="1" spans="1:7">
      <c r="A57" s="32">
        <v>52</v>
      </c>
      <c r="B57" s="34" t="s">
        <v>1045</v>
      </c>
      <c r="C57" s="34" t="s">
        <v>1046</v>
      </c>
      <c r="D57" s="34" t="s">
        <v>1047</v>
      </c>
      <c r="E57" s="74">
        <v>0</v>
      </c>
      <c r="F57" s="75" t="s">
        <v>264</v>
      </c>
      <c r="G57" s="76"/>
    </row>
    <row r="58" ht="27" customHeight="1" spans="1:7">
      <c r="A58" s="32">
        <v>53</v>
      </c>
      <c r="B58" s="34" t="s">
        <v>1048</v>
      </c>
      <c r="C58" s="34" t="s">
        <v>1046</v>
      </c>
      <c r="D58" s="34" t="s">
        <v>1049</v>
      </c>
      <c r="E58" s="78">
        <v>0</v>
      </c>
      <c r="F58" s="75" t="s">
        <v>264</v>
      </c>
      <c r="G58" s="76"/>
    </row>
    <row r="59" ht="27" customHeight="1" spans="1:7">
      <c r="A59" s="79" t="s">
        <v>342</v>
      </c>
      <c r="B59" s="81" t="s">
        <v>1050</v>
      </c>
      <c r="C59" s="81"/>
      <c r="D59" s="81"/>
      <c r="E59" s="81"/>
      <c r="F59" s="81"/>
      <c r="G59" s="80"/>
    </row>
    <row r="60" ht="27" customHeight="1" spans="1:7">
      <c r="A60" s="32">
        <v>54</v>
      </c>
      <c r="B60" s="34" t="s">
        <v>1051</v>
      </c>
      <c r="C60" s="34" t="s">
        <v>1052</v>
      </c>
      <c r="D60" s="34" t="s">
        <v>1053</v>
      </c>
      <c r="E60" s="74">
        <v>0</v>
      </c>
      <c r="F60" s="75"/>
      <c r="G60" s="76"/>
    </row>
    <row r="61" ht="27" customHeight="1" spans="1:7">
      <c r="A61" s="32">
        <v>55</v>
      </c>
      <c r="B61" s="34" t="s">
        <v>1054</v>
      </c>
      <c r="C61" s="34" t="s">
        <v>1052</v>
      </c>
      <c r="D61" s="34" t="s">
        <v>1055</v>
      </c>
      <c r="E61" s="78">
        <v>0</v>
      </c>
      <c r="F61" s="75" t="s">
        <v>264</v>
      </c>
      <c r="G61" s="76"/>
    </row>
    <row r="62" ht="27" customHeight="1" spans="1:7">
      <c r="A62" s="32">
        <v>56</v>
      </c>
      <c r="B62" s="34" t="s">
        <v>1056</v>
      </c>
      <c r="C62" s="34" t="s">
        <v>671</v>
      </c>
      <c r="D62" s="34" t="s">
        <v>1057</v>
      </c>
      <c r="E62" s="78">
        <v>0</v>
      </c>
      <c r="F62" s="75" t="s">
        <v>264</v>
      </c>
      <c r="G62" s="76"/>
    </row>
    <row r="63" ht="27" customHeight="1" spans="1:7">
      <c r="A63" s="32">
        <v>57</v>
      </c>
      <c r="B63" s="34" t="s">
        <v>1058</v>
      </c>
      <c r="C63" s="34" t="s">
        <v>671</v>
      </c>
      <c r="D63" s="34" t="s">
        <v>1059</v>
      </c>
      <c r="E63" s="74">
        <v>0</v>
      </c>
      <c r="F63" s="75" t="s">
        <v>264</v>
      </c>
      <c r="G63" s="76"/>
    </row>
    <row r="64" ht="27" customHeight="1" spans="1:7">
      <c r="A64" s="79" t="s">
        <v>370</v>
      </c>
      <c r="B64" s="81" t="s">
        <v>1060</v>
      </c>
      <c r="C64" s="81"/>
      <c r="D64" s="81"/>
      <c r="E64" s="81"/>
      <c r="F64" s="81"/>
      <c r="G64" s="80"/>
    </row>
    <row r="65" ht="27" customHeight="1" spans="1:7">
      <c r="A65" s="32">
        <v>58</v>
      </c>
      <c r="B65" s="34" t="s">
        <v>1061</v>
      </c>
      <c r="C65" s="34" t="s">
        <v>1062</v>
      </c>
      <c r="D65" s="34" t="s">
        <v>1063</v>
      </c>
      <c r="E65" s="74">
        <v>0</v>
      </c>
      <c r="F65" s="75" t="s">
        <v>264</v>
      </c>
      <c r="G65" s="76"/>
    </row>
    <row r="66" ht="27" customHeight="1" spans="1:7">
      <c r="A66" s="32">
        <v>59</v>
      </c>
      <c r="B66" s="34" t="s">
        <v>1064</v>
      </c>
      <c r="C66" s="34" t="s">
        <v>1062</v>
      </c>
      <c r="D66" s="34" t="s">
        <v>1065</v>
      </c>
      <c r="E66" s="78">
        <v>0</v>
      </c>
      <c r="F66" s="75" t="s">
        <v>264</v>
      </c>
      <c r="G66" s="76"/>
    </row>
    <row r="67" ht="27" customHeight="1" spans="1:7">
      <c r="A67" s="32">
        <v>60</v>
      </c>
      <c r="B67" s="34" t="s">
        <v>1066</v>
      </c>
      <c r="C67" s="34" t="s">
        <v>1062</v>
      </c>
      <c r="D67" s="34" t="s">
        <v>1067</v>
      </c>
      <c r="E67" s="78">
        <v>0</v>
      </c>
      <c r="F67" s="75" t="s">
        <v>264</v>
      </c>
      <c r="G67" s="76"/>
    </row>
    <row r="68" ht="27" customHeight="1" spans="1:7">
      <c r="A68" s="32">
        <v>61</v>
      </c>
      <c r="B68" s="34" t="s">
        <v>1068</v>
      </c>
      <c r="C68" s="34" t="s">
        <v>1062</v>
      </c>
      <c r="D68" s="34" t="s">
        <v>1069</v>
      </c>
      <c r="E68" s="74">
        <v>0</v>
      </c>
      <c r="F68" s="75" t="s">
        <v>264</v>
      </c>
      <c r="G68" s="76"/>
    </row>
    <row r="69" ht="27" customHeight="1" spans="1:7">
      <c r="A69" s="79" t="s">
        <v>379</v>
      </c>
      <c r="B69" s="81" t="s">
        <v>1070</v>
      </c>
      <c r="C69" s="81"/>
      <c r="D69" s="81"/>
      <c r="E69" s="81"/>
      <c r="F69" s="81"/>
      <c r="G69" s="80"/>
    </row>
    <row r="70" ht="27" customHeight="1" spans="1:7">
      <c r="A70" s="32">
        <v>62</v>
      </c>
      <c r="B70" s="34" t="s">
        <v>1071</v>
      </c>
      <c r="C70" s="34" t="s">
        <v>1072</v>
      </c>
      <c r="D70" s="34" t="s">
        <v>237</v>
      </c>
      <c r="E70" s="82"/>
      <c r="F70" s="75" t="s">
        <v>238</v>
      </c>
      <c r="G70" s="76"/>
    </row>
    <row r="71" ht="27" customHeight="1" spans="1:7">
      <c r="A71" s="32">
        <v>63</v>
      </c>
      <c r="B71" s="81" t="s">
        <v>1073</v>
      </c>
      <c r="C71" s="81"/>
      <c r="D71" s="81"/>
      <c r="E71" s="81"/>
      <c r="F71" s="81"/>
      <c r="G71" s="80"/>
    </row>
    <row r="72" ht="27" customHeight="1" spans="1:7">
      <c r="A72" s="32">
        <v>64</v>
      </c>
      <c r="B72" s="34" t="s">
        <v>1074</v>
      </c>
      <c r="C72" s="34" t="s">
        <v>1072</v>
      </c>
      <c r="D72" s="34" t="s">
        <v>237</v>
      </c>
      <c r="E72" s="82"/>
      <c r="F72" s="75" t="s">
        <v>238</v>
      </c>
      <c r="G72" s="76"/>
    </row>
    <row r="73" ht="27" customHeight="1" spans="1:7">
      <c r="A73" s="32">
        <v>65</v>
      </c>
      <c r="B73" s="34" t="s">
        <v>1075</v>
      </c>
      <c r="C73" s="34" t="s">
        <v>1072</v>
      </c>
      <c r="D73" s="34" t="s">
        <v>237</v>
      </c>
      <c r="E73" s="83"/>
      <c r="F73" s="75" t="s">
        <v>238</v>
      </c>
      <c r="G73" s="76"/>
    </row>
    <row r="74" ht="27" customHeight="1" spans="1:7">
      <c r="A74" s="32">
        <v>66</v>
      </c>
      <c r="B74" s="34" t="s">
        <v>1076</v>
      </c>
      <c r="C74" s="34" t="s">
        <v>1072</v>
      </c>
      <c r="D74" s="34" t="s">
        <v>237</v>
      </c>
      <c r="E74" s="83"/>
      <c r="F74" s="75" t="s">
        <v>238</v>
      </c>
      <c r="G74" s="76"/>
    </row>
    <row r="75" ht="27" customHeight="1" spans="1:7">
      <c r="A75" s="32">
        <v>67</v>
      </c>
      <c r="B75" s="34" t="s">
        <v>1077</v>
      </c>
      <c r="C75" s="34" t="s">
        <v>1072</v>
      </c>
      <c r="D75" s="34" t="s">
        <v>237</v>
      </c>
      <c r="E75" s="82"/>
      <c r="F75" s="75" t="s">
        <v>238</v>
      </c>
      <c r="G75" s="76"/>
    </row>
    <row r="76" ht="27" customHeight="1" spans="1:7">
      <c r="A76" s="32">
        <v>68</v>
      </c>
      <c r="B76" s="34" t="s">
        <v>1078</v>
      </c>
      <c r="C76" s="34" t="s">
        <v>1072</v>
      </c>
      <c r="D76" s="34" t="s">
        <v>237</v>
      </c>
      <c r="E76" s="83"/>
      <c r="F76" s="75" t="s">
        <v>238</v>
      </c>
      <c r="G76" s="76"/>
    </row>
    <row r="77" ht="27" customHeight="1" spans="1:7">
      <c r="A77" s="32">
        <v>69</v>
      </c>
      <c r="B77" s="34" t="s">
        <v>1079</v>
      </c>
      <c r="C77" s="34" t="s">
        <v>1072</v>
      </c>
      <c r="D77" s="34" t="s">
        <v>237</v>
      </c>
      <c r="E77" s="82"/>
      <c r="F77" s="75" t="s">
        <v>238</v>
      </c>
      <c r="G77" s="76"/>
    </row>
    <row r="78" ht="27" customHeight="1" spans="1:7">
      <c r="A78" s="32">
        <v>70</v>
      </c>
      <c r="B78" s="34" t="s">
        <v>1080</v>
      </c>
      <c r="C78" s="34" t="s">
        <v>1072</v>
      </c>
      <c r="D78" s="34" t="s">
        <v>237</v>
      </c>
      <c r="E78" s="83"/>
      <c r="F78" s="75" t="s">
        <v>238</v>
      </c>
      <c r="G78" s="76"/>
    </row>
    <row r="79" ht="27" customHeight="1" spans="1:7">
      <c r="A79" s="32">
        <v>71</v>
      </c>
      <c r="B79" s="34" t="s">
        <v>1081</v>
      </c>
      <c r="C79" s="34" t="s">
        <v>1072</v>
      </c>
      <c r="D79" s="34" t="s">
        <v>237</v>
      </c>
      <c r="E79" s="83"/>
      <c r="F79" s="75" t="s">
        <v>238</v>
      </c>
      <c r="G79" s="76"/>
    </row>
    <row r="80" ht="27" customHeight="1" spans="1:7">
      <c r="A80" s="32">
        <v>72</v>
      </c>
      <c r="B80" s="34" t="s">
        <v>1082</v>
      </c>
      <c r="C80" s="34" t="s">
        <v>1072</v>
      </c>
      <c r="D80" s="34" t="s">
        <v>237</v>
      </c>
      <c r="E80" s="83"/>
      <c r="F80" s="75" t="s">
        <v>238</v>
      </c>
      <c r="G80" s="76"/>
    </row>
    <row r="81" ht="27" customHeight="1" spans="1:7">
      <c r="A81" s="32">
        <v>73</v>
      </c>
      <c r="B81" s="34" t="s">
        <v>1083</v>
      </c>
      <c r="C81" s="34" t="s">
        <v>1072</v>
      </c>
      <c r="D81" s="34" t="s">
        <v>237</v>
      </c>
      <c r="E81" s="83"/>
      <c r="F81" s="75" t="s">
        <v>238</v>
      </c>
      <c r="G81" s="76"/>
    </row>
    <row r="82" ht="27" customHeight="1" spans="1:7">
      <c r="A82" s="32">
        <v>74</v>
      </c>
      <c r="B82" s="34" t="s">
        <v>1084</v>
      </c>
      <c r="C82" s="34" t="s">
        <v>1072</v>
      </c>
      <c r="D82" s="34" t="s">
        <v>237</v>
      </c>
      <c r="E82" s="83"/>
      <c r="F82" s="75" t="s">
        <v>238</v>
      </c>
      <c r="G82" s="76"/>
    </row>
    <row r="83" ht="33.75" customHeight="1" spans="1:7">
      <c r="A83" s="32">
        <v>75</v>
      </c>
      <c r="B83" s="81" t="s">
        <v>1085</v>
      </c>
      <c r="C83" s="81"/>
      <c r="D83" s="81"/>
      <c r="E83" s="81"/>
      <c r="F83" s="81"/>
      <c r="G83" s="80"/>
    </row>
    <row r="84" ht="33.75" customHeight="1" spans="1:7">
      <c r="A84" s="32">
        <v>76</v>
      </c>
      <c r="B84" s="34" t="s">
        <v>1086</v>
      </c>
      <c r="C84" s="34" t="s">
        <v>1087</v>
      </c>
      <c r="D84" s="34" t="s">
        <v>237</v>
      </c>
      <c r="E84" s="82"/>
      <c r="F84" s="75" t="s">
        <v>238</v>
      </c>
      <c r="G84" s="76"/>
    </row>
    <row r="85" ht="33.75" customHeight="1" spans="1:7">
      <c r="A85" s="32">
        <v>77</v>
      </c>
      <c r="B85" s="34" t="s">
        <v>1088</v>
      </c>
      <c r="C85" s="34" t="s">
        <v>1087</v>
      </c>
      <c r="D85" s="34" t="s">
        <v>237</v>
      </c>
      <c r="E85" s="83"/>
      <c r="F85" s="75" t="s">
        <v>238</v>
      </c>
      <c r="G85" s="76"/>
    </row>
    <row r="86" ht="33.75" customHeight="1" spans="1:7">
      <c r="A86" s="32">
        <v>78</v>
      </c>
      <c r="B86" s="34" t="s">
        <v>1089</v>
      </c>
      <c r="C86" s="34" t="s">
        <v>1087</v>
      </c>
      <c r="D86" s="34" t="s">
        <v>237</v>
      </c>
      <c r="E86" s="83"/>
      <c r="F86" s="75" t="s">
        <v>238</v>
      </c>
      <c r="G86" s="76"/>
    </row>
    <row r="87" ht="33.75" customHeight="1" spans="1:7">
      <c r="A87" s="32">
        <v>79</v>
      </c>
      <c r="B87" s="34" t="s">
        <v>1090</v>
      </c>
      <c r="C87" s="34" t="s">
        <v>1087</v>
      </c>
      <c r="D87" s="34" t="s">
        <v>237</v>
      </c>
      <c r="E87" s="82"/>
      <c r="F87" s="75" t="s">
        <v>238</v>
      </c>
      <c r="G87" s="76"/>
    </row>
    <row r="88" ht="33.75" customHeight="1" spans="1:7">
      <c r="A88" s="32">
        <v>80</v>
      </c>
      <c r="B88" s="34" t="s">
        <v>1091</v>
      </c>
      <c r="C88" s="34" t="s">
        <v>1087</v>
      </c>
      <c r="D88" s="34" t="s">
        <v>237</v>
      </c>
      <c r="E88" s="83"/>
      <c r="F88" s="75" t="s">
        <v>238</v>
      </c>
      <c r="G88" s="76"/>
    </row>
  </sheetData>
  <mergeCells count="8">
    <mergeCell ref="A1:G1"/>
    <mergeCell ref="B4:G4"/>
    <mergeCell ref="B25:G25"/>
    <mergeCell ref="B59:G59"/>
    <mergeCell ref="B64:G64"/>
    <mergeCell ref="B69:G69"/>
    <mergeCell ref="B71:G71"/>
    <mergeCell ref="B83:G83"/>
  </mergeCells>
  <pageMargins left="1.18110236220472" right="1.18110236220472" top="1.18110236220472" bottom="1.18110236220472" header="0.51181" footer="0.51181"/>
  <pageSetup paperSize="9" scale="38" orientation="portrait" errors="blank"/>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3"/>
  <sheetViews>
    <sheetView showGridLines="0" workbookViewId="0">
      <pane topLeftCell="G42" activePane="bottomRight" state="frozen"/>
      <selection activeCell="A1" sqref="A1:R1"/>
    </sheetView>
  </sheetViews>
  <sheetFormatPr defaultColWidth="8" defaultRowHeight="13.5"/>
  <cols>
    <col min="1" max="1" width="5.525" style="1"/>
    <col min="2" max="2" width="10.0416666666667" style="1"/>
    <col min="3" max="3" width="9.7" style="1"/>
    <col min="4" max="4" width="12.05" style="1"/>
    <col min="5" max="5" width="1.66666666666667" style="1"/>
    <col min="6" max="6" width="7.025" style="1"/>
    <col min="7" max="9" width="20.075" style="1"/>
    <col min="10" max="15" width="10.7083333333333" style="1"/>
    <col min="16" max="17" width="20.075" style="1"/>
    <col min="18" max="18" width="10.7083333333333" style="1"/>
  </cols>
  <sheetData>
    <row r="1" ht="37.5" customHeight="1" spans="1:18">
      <c r="A1" s="141" t="s">
        <v>80</v>
      </c>
      <c r="B1" s="435"/>
      <c r="C1" s="435"/>
      <c r="D1" s="435"/>
      <c r="E1" s="142"/>
      <c r="F1" s="141"/>
      <c r="G1" s="141"/>
      <c r="H1" s="141"/>
      <c r="I1" s="435"/>
      <c r="J1" s="141"/>
      <c r="K1" s="141"/>
      <c r="L1" s="141"/>
      <c r="M1" s="435"/>
      <c r="N1" s="141"/>
      <c r="O1" s="141"/>
      <c r="P1" s="141"/>
      <c r="Q1" s="141"/>
      <c r="R1" s="175"/>
    </row>
    <row r="2" ht="14.25" hidden="1" customHeight="1" spans="1:18">
      <c r="A2" s="240"/>
      <c r="B2" s="240"/>
      <c r="C2" s="240"/>
      <c r="D2" s="240"/>
      <c r="E2" s="96"/>
      <c r="F2" s="241"/>
      <c r="G2" s="240"/>
      <c r="H2" s="240"/>
      <c r="I2" s="240"/>
      <c r="J2" s="240"/>
      <c r="K2" s="240"/>
      <c r="L2" s="240"/>
      <c r="M2" s="240"/>
      <c r="N2" s="240"/>
      <c r="O2" s="240"/>
      <c r="P2" s="240"/>
      <c r="Q2" s="240"/>
      <c r="R2" s="240"/>
    </row>
    <row r="3" ht="15" customHeight="1" spans="1:18">
      <c r="A3" s="68" t="s">
        <v>40</v>
      </c>
      <c r="B3" s="68"/>
      <c r="C3" s="68"/>
      <c r="D3" s="28" t="s">
        <v>41</v>
      </c>
      <c r="E3" s="97"/>
      <c r="F3" s="98"/>
      <c r="G3" s="68"/>
      <c r="H3" s="68"/>
      <c r="I3" s="98"/>
      <c r="J3" s="27" t="s">
        <v>2</v>
      </c>
      <c r="K3" s="68"/>
      <c r="L3" s="68"/>
      <c r="M3" s="98"/>
      <c r="N3" s="30"/>
      <c r="O3" s="30"/>
      <c r="P3" s="30"/>
      <c r="Q3" s="30" t="s">
        <v>81</v>
      </c>
      <c r="R3" s="30"/>
    </row>
    <row r="4" ht="15" customHeight="1" spans="1:18">
      <c r="A4" s="31" t="s">
        <v>82</v>
      </c>
      <c r="B4" s="31"/>
      <c r="C4" s="31"/>
      <c r="D4" s="31"/>
      <c r="E4" s="243"/>
      <c r="F4" s="31" t="s">
        <v>44</v>
      </c>
      <c r="G4" s="31" t="s">
        <v>83</v>
      </c>
      <c r="H4" s="31" t="s">
        <v>45</v>
      </c>
      <c r="I4" s="31" t="s">
        <v>5</v>
      </c>
      <c r="J4" s="31" t="s">
        <v>84</v>
      </c>
      <c r="K4" s="31"/>
      <c r="L4" s="31" t="s">
        <v>85</v>
      </c>
      <c r="M4" s="31"/>
      <c r="N4" s="31" t="s">
        <v>86</v>
      </c>
      <c r="O4" s="31"/>
      <c r="P4" s="31" t="s">
        <v>6</v>
      </c>
      <c r="Q4" s="31"/>
      <c r="R4" s="31"/>
    </row>
    <row r="5" ht="39.75" customHeight="1" spans="1:18">
      <c r="A5" s="31"/>
      <c r="B5" s="31"/>
      <c r="C5" s="244"/>
      <c r="D5" s="244"/>
      <c r="E5" s="243"/>
      <c r="F5" s="31"/>
      <c r="G5" s="31"/>
      <c r="H5" s="31"/>
      <c r="I5" s="31"/>
      <c r="J5" s="31" t="s">
        <v>87</v>
      </c>
      <c r="K5" s="31" t="s">
        <v>88</v>
      </c>
      <c r="L5" s="31" t="s">
        <v>89</v>
      </c>
      <c r="M5" s="31" t="s">
        <v>88</v>
      </c>
      <c r="N5" s="31" t="s">
        <v>90</v>
      </c>
      <c r="O5" s="31" t="s">
        <v>91</v>
      </c>
      <c r="P5" s="31" t="s">
        <v>52</v>
      </c>
      <c r="Q5" s="31" t="s">
        <v>92</v>
      </c>
      <c r="R5" s="31" t="s">
        <v>87</v>
      </c>
    </row>
    <row r="6" ht="15" customHeight="1" spans="1:18">
      <c r="A6" s="73" t="s">
        <v>93</v>
      </c>
      <c r="B6" s="73" t="s">
        <v>94</v>
      </c>
      <c r="C6" s="73" t="s">
        <v>95</v>
      </c>
      <c r="D6" s="73"/>
      <c r="E6" s="243"/>
      <c r="F6" s="32" t="s">
        <v>57</v>
      </c>
      <c r="G6" s="39">
        <f>G7+G8+G9</f>
        <v>4676</v>
      </c>
      <c r="H6" s="39">
        <f>H7+H8+H9</f>
        <v>9805</v>
      </c>
      <c r="I6" s="39">
        <f>I7+I8+I9</f>
        <v>13485</v>
      </c>
      <c r="J6" s="86">
        <f t="shared" ref="J6:J14" si="0">IF(H6=0,0,ROUND(I6/H6-1,4))</f>
        <v>0.3753</v>
      </c>
      <c r="K6" s="102"/>
      <c r="L6" s="86">
        <v>0.4234</v>
      </c>
      <c r="M6" s="102"/>
      <c r="N6" s="102"/>
      <c r="O6" s="102"/>
      <c r="P6" s="39">
        <f>P7+P8+P9</f>
        <v>13485</v>
      </c>
      <c r="Q6" s="39">
        <f t="shared" ref="Q6:Q14" si="1">P6-I6</f>
        <v>0</v>
      </c>
      <c r="R6" s="86">
        <f t="shared" ref="R6:R14" si="2">IF(I6=0,0,ROUND(P6/I6-1,4))</f>
        <v>0</v>
      </c>
    </row>
    <row r="7" ht="15" customHeight="1" spans="1:18">
      <c r="A7" s="73"/>
      <c r="B7" s="73"/>
      <c r="C7" s="73" t="s">
        <v>76</v>
      </c>
      <c r="D7" s="73"/>
      <c r="E7" s="243"/>
      <c r="F7" s="32" t="s">
        <v>57</v>
      </c>
      <c r="G7" s="103">
        <v>4428</v>
      </c>
      <c r="H7" s="104">
        <v>9318</v>
      </c>
      <c r="I7" s="104">
        <v>12529</v>
      </c>
      <c r="J7" s="86">
        <f t="shared" si="0"/>
        <v>0.3446</v>
      </c>
      <c r="K7" s="105">
        <v>0.5</v>
      </c>
      <c r="L7" s="86">
        <v>0.4144</v>
      </c>
      <c r="M7" s="86">
        <f>1-K7</f>
        <v>0.5</v>
      </c>
      <c r="N7" s="86">
        <f>J7*K7+L7*M7</f>
        <v>0.3795</v>
      </c>
      <c r="O7" s="105">
        <v>0</v>
      </c>
      <c r="P7" s="39">
        <v>12529</v>
      </c>
      <c r="Q7" s="39">
        <f t="shared" si="1"/>
        <v>0</v>
      </c>
      <c r="R7" s="86">
        <f t="shared" si="2"/>
        <v>0</v>
      </c>
    </row>
    <row r="8" ht="15" customHeight="1" spans="1:18">
      <c r="A8" s="73"/>
      <c r="B8" s="73"/>
      <c r="C8" s="73" t="s">
        <v>78</v>
      </c>
      <c r="D8" s="73"/>
      <c r="E8" s="243"/>
      <c r="F8" s="32" t="s">
        <v>57</v>
      </c>
      <c r="G8" s="103">
        <v>248</v>
      </c>
      <c r="H8" s="104">
        <v>487</v>
      </c>
      <c r="I8" s="104">
        <v>956</v>
      </c>
      <c r="J8" s="86">
        <f t="shared" si="0"/>
        <v>0.963</v>
      </c>
      <c r="K8" s="105">
        <v>0.5</v>
      </c>
      <c r="L8" s="86">
        <v>0.568</v>
      </c>
      <c r="M8" s="86">
        <f>1-K8</f>
        <v>0.5</v>
      </c>
      <c r="N8" s="86">
        <f>J8*K8+L8*M8</f>
        <v>0.7655</v>
      </c>
      <c r="O8" s="105">
        <v>0</v>
      </c>
      <c r="P8" s="39">
        <v>956</v>
      </c>
      <c r="Q8" s="39">
        <f t="shared" si="1"/>
        <v>0</v>
      </c>
      <c r="R8" s="86">
        <f t="shared" si="2"/>
        <v>0</v>
      </c>
    </row>
    <row r="9" ht="15" customHeight="1" spans="1:18">
      <c r="A9" s="73"/>
      <c r="B9" s="73"/>
      <c r="C9" s="73" t="s">
        <v>79</v>
      </c>
      <c r="D9" s="73"/>
      <c r="E9" s="243"/>
      <c r="F9" s="32" t="s">
        <v>57</v>
      </c>
      <c r="G9" s="103">
        <v>0</v>
      </c>
      <c r="H9" s="104">
        <v>0</v>
      </c>
      <c r="I9" s="104">
        <v>0</v>
      </c>
      <c r="J9" s="86">
        <f t="shared" si="0"/>
        <v>0</v>
      </c>
      <c r="K9" s="105">
        <v>0.5</v>
      </c>
      <c r="L9" s="86">
        <v>0</v>
      </c>
      <c r="M9" s="86">
        <f>1-K9</f>
        <v>0.5</v>
      </c>
      <c r="N9" s="86">
        <f>J9*K9+L9*M9</f>
        <v>0</v>
      </c>
      <c r="O9" s="105">
        <v>0</v>
      </c>
      <c r="P9" s="39">
        <v>0</v>
      </c>
      <c r="Q9" s="39">
        <f t="shared" si="1"/>
        <v>0</v>
      </c>
      <c r="R9" s="86">
        <f t="shared" si="2"/>
        <v>0</v>
      </c>
    </row>
    <row r="10" ht="15" customHeight="1" spans="1:18">
      <c r="A10" s="73"/>
      <c r="B10" s="73"/>
      <c r="C10" s="73" t="s">
        <v>96</v>
      </c>
      <c r="D10" s="73"/>
      <c r="E10" s="243"/>
      <c r="F10" s="32" t="s">
        <v>57</v>
      </c>
      <c r="G10" s="39">
        <f>G11+G12+G13</f>
        <v>3647</v>
      </c>
      <c r="H10" s="39">
        <f>H11+H12+H13</f>
        <v>6773</v>
      </c>
      <c r="I10" s="39">
        <f>I11+I12+I13</f>
        <v>9080</v>
      </c>
      <c r="J10" s="86">
        <f t="shared" si="0"/>
        <v>0.3406</v>
      </c>
      <c r="K10" s="102"/>
      <c r="L10" s="86">
        <v>0.3553</v>
      </c>
      <c r="M10" s="102"/>
      <c r="N10" s="102"/>
      <c r="O10" s="102"/>
      <c r="P10" s="39">
        <f>SUM(P11:P13)</f>
        <v>9080</v>
      </c>
      <c r="Q10" s="39">
        <f t="shared" si="1"/>
        <v>0</v>
      </c>
      <c r="R10" s="86">
        <f t="shared" si="2"/>
        <v>0</v>
      </c>
    </row>
    <row r="11" ht="15" customHeight="1" spans="1:18">
      <c r="A11" s="73"/>
      <c r="B11" s="73"/>
      <c r="C11" s="73" t="s">
        <v>76</v>
      </c>
      <c r="D11" s="73"/>
      <c r="E11" s="243"/>
      <c r="F11" s="32" t="s">
        <v>57</v>
      </c>
      <c r="G11" s="103">
        <v>3401</v>
      </c>
      <c r="H11" s="104">
        <v>6331</v>
      </c>
      <c r="I11" s="104">
        <v>8189</v>
      </c>
      <c r="J11" s="86">
        <f t="shared" si="0"/>
        <v>0.2935</v>
      </c>
      <c r="K11" s="105">
        <v>0.5</v>
      </c>
      <c r="L11" s="86">
        <v>0.3403</v>
      </c>
      <c r="M11" s="86">
        <f>1-K11</f>
        <v>0.5</v>
      </c>
      <c r="N11" s="86">
        <f>J11*K11+L11*M11</f>
        <v>0.3169</v>
      </c>
      <c r="O11" s="105">
        <v>0</v>
      </c>
      <c r="P11" s="39">
        <v>8189</v>
      </c>
      <c r="Q11" s="39">
        <f t="shared" si="1"/>
        <v>0</v>
      </c>
      <c r="R11" s="86">
        <f t="shared" si="2"/>
        <v>0</v>
      </c>
    </row>
    <row r="12" ht="15" customHeight="1" spans="1:18">
      <c r="A12" s="73"/>
      <c r="B12" s="73"/>
      <c r="C12" s="73" t="s">
        <v>78</v>
      </c>
      <c r="D12" s="73"/>
      <c r="E12" s="243"/>
      <c r="F12" s="32" t="s">
        <v>57</v>
      </c>
      <c r="G12" s="103">
        <v>246</v>
      </c>
      <c r="H12" s="104">
        <v>442</v>
      </c>
      <c r="I12" s="104">
        <v>891</v>
      </c>
      <c r="J12" s="86">
        <f t="shared" si="0"/>
        <v>1.0158</v>
      </c>
      <c r="K12" s="105">
        <v>0.5</v>
      </c>
      <c r="L12" s="86">
        <v>0.5357</v>
      </c>
      <c r="M12" s="86">
        <f>1-K12</f>
        <v>0.5</v>
      </c>
      <c r="N12" s="86">
        <f>J12*K12+L12*M12</f>
        <v>0.77575</v>
      </c>
      <c r="O12" s="105">
        <v>0</v>
      </c>
      <c r="P12" s="39">
        <v>891</v>
      </c>
      <c r="Q12" s="39">
        <f t="shared" si="1"/>
        <v>0</v>
      </c>
      <c r="R12" s="86">
        <f t="shared" si="2"/>
        <v>0</v>
      </c>
    </row>
    <row r="13" ht="15" customHeight="1" spans="1:18">
      <c r="A13" s="73"/>
      <c r="B13" s="73"/>
      <c r="C13" s="73" t="s">
        <v>79</v>
      </c>
      <c r="D13" s="73"/>
      <c r="E13" s="243"/>
      <c r="F13" s="32" t="s">
        <v>57</v>
      </c>
      <c r="G13" s="103">
        <v>0</v>
      </c>
      <c r="H13" s="104">
        <v>0</v>
      </c>
      <c r="I13" s="104">
        <v>0</v>
      </c>
      <c r="J13" s="86">
        <f t="shared" si="0"/>
        <v>0</v>
      </c>
      <c r="K13" s="105">
        <v>0</v>
      </c>
      <c r="L13" s="86">
        <v>0</v>
      </c>
      <c r="M13" s="86">
        <f>1-K13</f>
        <v>1</v>
      </c>
      <c r="N13" s="86">
        <f>J13*K13+L13*M13</f>
        <v>0</v>
      </c>
      <c r="O13" s="105">
        <v>0</v>
      </c>
      <c r="P13" s="39">
        <v>0</v>
      </c>
      <c r="Q13" s="39">
        <f t="shared" si="1"/>
        <v>0</v>
      </c>
      <c r="R13" s="86">
        <f t="shared" si="2"/>
        <v>0</v>
      </c>
    </row>
    <row r="14" ht="15" customHeight="1" spans="1:18">
      <c r="A14" s="184"/>
      <c r="B14" s="31" t="s">
        <v>97</v>
      </c>
      <c r="C14" s="73" t="s">
        <v>74</v>
      </c>
      <c r="D14" s="73"/>
      <c r="E14" s="243"/>
      <c r="F14" s="32" t="s">
        <v>75</v>
      </c>
      <c r="G14" s="101">
        <f>IF(G10=0,0,ROUND(G30/G10/12,2))</f>
        <v>2749</v>
      </c>
      <c r="H14" s="101">
        <f>IF(H10=0,0,ROUND(H30/H10/12,2))</f>
        <v>3618.17</v>
      </c>
      <c r="I14" s="101">
        <f>IF(I10=0,0,ROUND(I30/I10/12,2))</f>
        <v>3012.14</v>
      </c>
      <c r="J14" s="86">
        <f t="shared" si="0"/>
        <v>-0.1675</v>
      </c>
      <c r="K14" s="102"/>
      <c r="L14" s="86">
        <v>0.0309</v>
      </c>
      <c r="M14" s="102"/>
      <c r="N14" s="102"/>
      <c r="O14" s="102"/>
      <c r="P14" s="101">
        <f>IF(P10=0,0,ROUND(P30/P10/12,2))</f>
        <v>3072.38</v>
      </c>
      <c r="Q14" s="101">
        <f t="shared" si="1"/>
        <v>60.2400000000002</v>
      </c>
      <c r="R14" s="86">
        <f t="shared" si="2"/>
        <v>0.02</v>
      </c>
    </row>
    <row r="15" ht="15" customHeight="1" spans="1:18">
      <c r="A15" s="184"/>
      <c r="B15" s="31"/>
      <c r="C15" s="73" t="s">
        <v>76</v>
      </c>
      <c r="D15" s="73"/>
      <c r="E15" s="243"/>
      <c r="F15" s="32" t="s">
        <v>75</v>
      </c>
      <c r="G15" s="425"/>
      <c r="H15" s="425"/>
      <c r="I15" s="425"/>
      <c r="J15" s="102"/>
      <c r="K15" s="102"/>
      <c r="L15" s="102"/>
      <c r="M15" s="102"/>
      <c r="N15" s="102"/>
      <c r="O15" s="102"/>
      <c r="P15" s="425"/>
      <c r="Q15" s="425"/>
      <c r="R15" s="250"/>
    </row>
    <row r="16" ht="15" customHeight="1" spans="1:18">
      <c r="A16" s="184"/>
      <c r="B16" s="255"/>
      <c r="C16" s="249" t="s">
        <v>44</v>
      </c>
      <c r="D16" s="249"/>
      <c r="E16" s="256"/>
      <c r="F16" s="32" t="s">
        <v>75</v>
      </c>
      <c r="G16" s="101">
        <f>IF(G11=0,0,ROUND(G32/G11/12,2))</f>
        <v>2749</v>
      </c>
      <c r="H16" s="101">
        <f>IF(H11=0,0,ROUND(H32/H11/12,2))</f>
        <v>3673.46</v>
      </c>
      <c r="I16" s="101">
        <f>IF(I11=0,0,ROUND(I32/I11/12,2))</f>
        <v>3029.48</v>
      </c>
      <c r="J16" s="86">
        <f t="shared" ref="J16:J30" si="3">IF(H16=0,0,ROUND(I16/H16-1,4))</f>
        <v>-0.1753</v>
      </c>
      <c r="K16" s="105">
        <v>0.5</v>
      </c>
      <c r="L16" s="86">
        <v>0.0329</v>
      </c>
      <c r="M16" s="86">
        <f>1-K16</f>
        <v>0.5</v>
      </c>
      <c r="N16" s="86">
        <f>J16*K16+L16*M16</f>
        <v>-0.0712</v>
      </c>
      <c r="O16" s="105">
        <v>0.02</v>
      </c>
      <c r="P16" s="441">
        <v>3090.07</v>
      </c>
      <c r="Q16" s="101">
        <f t="shared" ref="Q16:Q30" si="4">P16-I16</f>
        <v>60.5900000000001</v>
      </c>
      <c r="R16" s="86">
        <f t="shared" ref="R16:R30" si="5">IF(I16=0,0,ROUND(P16/I16-1,4))</f>
        <v>0.02</v>
      </c>
    </row>
    <row r="17" ht="15" customHeight="1" spans="1:18">
      <c r="A17" s="184"/>
      <c r="B17" s="255"/>
      <c r="C17" s="249" t="s">
        <v>77</v>
      </c>
      <c r="D17" s="249"/>
      <c r="E17" s="256"/>
      <c r="F17" s="32" t="s">
        <v>75</v>
      </c>
      <c r="G17" s="101">
        <f>IF(G11=0,0,ROUND(G33/G11/12,2))</f>
        <v>2749</v>
      </c>
      <c r="H17" s="101">
        <f>IF(H11=0,0,ROUND(H33/H11/12,2))</f>
        <v>3673.46</v>
      </c>
      <c r="I17" s="101">
        <f>IF(I11=0,0,ROUND(I33/I11/12,2))</f>
        <v>3029.48</v>
      </c>
      <c r="J17" s="86">
        <f t="shared" si="3"/>
        <v>-0.1753</v>
      </c>
      <c r="K17" s="105">
        <v>0.5</v>
      </c>
      <c r="L17" s="86">
        <v>0.0329</v>
      </c>
      <c r="M17" s="86">
        <f>1-K17</f>
        <v>0.5</v>
      </c>
      <c r="N17" s="86">
        <f>J17*K17+L17*M17</f>
        <v>-0.0712</v>
      </c>
      <c r="O17" s="105">
        <v>0.02</v>
      </c>
      <c r="P17" s="441">
        <v>3090.07</v>
      </c>
      <c r="Q17" s="101">
        <f t="shared" si="4"/>
        <v>60.5900000000001</v>
      </c>
      <c r="R17" s="86">
        <f t="shared" si="5"/>
        <v>0.02</v>
      </c>
    </row>
    <row r="18" ht="15" customHeight="1" spans="1:18">
      <c r="A18" s="184"/>
      <c r="B18" s="31"/>
      <c r="C18" s="73" t="s">
        <v>78</v>
      </c>
      <c r="D18" s="73"/>
      <c r="E18" s="243"/>
      <c r="F18" s="32" t="s">
        <v>75</v>
      </c>
      <c r="G18" s="101">
        <f>IF(G12=0,0,ROUND(G34/G12/12,2))</f>
        <v>2749</v>
      </c>
      <c r="H18" s="101">
        <f>IF(H12=0,0,ROUND(H34/H12/12,2))</f>
        <v>2826.17</v>
      </c>
      <c r="I18" s="101">
        <f>IF(I12=0,0,ROUND(I34/I12/12,2))</f>
        <v>2852.74</v>
      </c>
      <c r="J18" s="86">
        <f t="shared" si="3"/>
        <v>0.0094</v>
      </c>
      <c r="K18" s="105">
        <v>0.5</v>
      </c>
      <c r="L18" s="86">
        <v>0.0124</v>
      </c>
      <c r="M18" s="86">
        <f>1-K18</f>
        <v>0.5</v>
      </c>
      <c r="N18" s="86">
        <f>J18*K18+L18*M18</f>
        <v>0.0109</v>
      </c>
      <c r="O18" s="105">
        <v>0.02</v>
      </c>
      <c r="P18" s="101">
        <v>2909.79</v>
      </c>
      <c r="Q18" s="101">
        <f t="shared" si="4"/>
        <v>57.0500000000002</v>
      </c>
      <c r="R18" s="86">
        <f t="shared" si="5"/>
        <v>0.02</v>
      </c>
    </row>
    <row r="19" ht="15" customHeight="1" spans="1:18">
      <c r="A19" s="184"/>
      <c r="B19" s="31"/>
      <c r="C19" s="73" t="s">
        <v>79</v>
      </c>
      <c r="D19" s="73"/>
      <c r="E19" s="153"/>
      <c r="F19" s="32" t="s">
        <v>75</v>
      </c>
      <c r="G19" s="101">
        <f>IF(G13=0,0,ROUND(G35/G13/12,2))</f>
        <v>0</v>
      </c>
      <c r="H19" s="101">
        <f>IF(H13=0,0,ROUND(H35/H13/12,2))</f>
        <v>0</v>
      </c>
      <c r="I19" s="101">
        <f>IF(I13=0,0,ROUND(I35/I13/12,2))</f>
        <v>0</v>
      </c>
      <c r="J19" s="86">
        <f t="shared" si="3"/>
        <v>0</v>
      </c>
      <c r="K19" s="105">
        <v>0</v>
      </c>
      <c r="L19" s="86">
        <v>0</v>
      </c>
      <c r="M19" s="86">
        <f>1-K19</f>
        <v>1</v>
      </c>
      <c r="N19" s="86">
        <f>J19*K19+L19*M19</f>
        <v>0</v>
      </c>
      <c r="O19" s="105">
        <v>0</v>
      </c>
      <c r="P19" s="101">
        <v>0</v>
      </c>
      <c r="Q19" s="101">
        <f t="shared" si="4"/>
        <v>0</v>
      </c>
      <c r="R19" s="86">
        <f t="shared" si="5"/>
        <v>0</v>
      </c>
    </row>
    <row r="20" ht="15" customHeight="1" spans="1:18">
      <c r="A20" s="184"/>
      <c r="B20" s="73" t="s">
        <v>98</v>
      </c>
      <c r="C20" s="73" t="s">
        <v>76</v>
      </c>
      <c r="D20" s="73"/>
      <c r="E20" s="153"/>
      <c r="F20" s="32" t="s">
        <v>99</v>
      </c>
      <c r="G20" s="86">
        <f>G21+G22</f>
        <v>0.27</v>
      </c>
      <c r="H20" s="86">
        <f>H21+H22</f>
        <v>0.25</v>
      </c>
      <c r="I20" s="86">
        <f>I21+I22</f>
        <v>0.24</v>
      </c>
      <c r="J20" s="86">
        <f t="shared" si="3"/>
        <v>-0.04</v>
      </c>
      <c r="K20" s="102"/>
      <c r="L20" s="86">
        <v>-0.0385</v>
      </c>
      <c r="M20" s="102"/>
      <c r="N20" s="102"/>
      <c r="O20" s="102"/>
      <c r="P20" s="86">
        <f>P21+P22</f>
        <v>0.24</v>
      </c>
      <c r="Q20" s="86">
        <f t="shared" si="4"/>
        <v>0</v>
      </c>
      <c r="R20" s="86">
        <f t="shared" si="5"/>
        <v>0</v>
      </c>
    </row>
    <row r="21" ht="15" customHeight="1" spans="1:18">
      <c r="A21" s="184"/>
      <c r="B21" s="243"/>
      <c r="C21" s="249" t="s">
        <v>44</v>
      </c>
      <c r="D21" s="249"/>
      <c r="E21" s="250"/>
      <c r="F21" s="32" t="s">
        <v>99</v>
      </c>
      <c r="G21" s="105">
        <v>0.19</v>
      </c>
      <c r="H21" s="105">
        <v>0.17</v>
      </c>
      <c r="I21" s="105">
        <v>0.16</v>
      </c>
      <c r="J21" s="86">
        <f t="shared" si="3"/>
        <v>-0.0588</v>
      </c>
      <c r="K21" s="119"/>
      <c r="L21" s="442">
        <v>-0.0557</v>
      </c>
      <c r="M21" s="119"/>
      <c r="N21" s="119"/>
      <c r="O21" s="119"/>
      <c r="P21" s="105">
        <v>0.16</v>
      </c>
      <c r="Q21" s="86">
        <f t="shared" si="4"/>
        <v>0</v>
      </c>
      <c r="R21" s="86">
        <f t="shared" si="5"/>
        <v>0</v>
      </c>
    </row>
    <row r="22" ht="15" customHeight="1" spans="1:18">
      <c r="A22" s="184"/>
      <c r="B22" s="243"/>
      <c r="C22" s="249" t="s">
        <v>77</v>
      </c>
      <c r="D22" s="249"/>
      <c r="E22" s="250"/>
      <c r="F22" s="32" t="s">
        <v>99</v>
      </c>
      <c r="G22" s="105">
        <v>0.08</v>
      </c>
      <c r="H22" s="105">
        <v>0.08</v>
      </c>
      <c r="I22" s="105">
        <v>0.08</v>
      </c>
      <c r="J22" s="86">
        <f t="shared" si="3"/>
        <v>0</v>
      </c>
      <c r="K22" s="119"/>
      <c r="L22" s="442">
        <v>0</v>
      </c>
      <c r="M22" s="119"/>
      <c r="N22" s="119"/>
      <c r="O22" s="119"/>
      <c r="P22" s="105">
        <v>0.08</v>
      </c>
      <c r="Q22" s="86">
        <f t="shared" si="4"/>
        <v>0</v>
      </c>
      <c r="R22" s="86">
        <f t="shared" si="5"/>
        <v>0</v>
      </c>
    </row>
    <row r="23" ht="15" customHeight="1" spans="1:18">
      <c r="A23" s="184"/>
      <c r="B23" s="73"/>
      <c r="C23" s="73" t="s">
        <v>78</v>
      </c>
      <c r="D23" s="73"/>
      <c r="E23" s="153"/>
      <c r="F23" s="32" t="s">
        <v>99</v>
      </c>
      <c r="G23" s="105">
        <v>0.2</v>
      </c>
      <c r="H23" s="105">
        <v>0.2</v>
      </c>
      <c r="I23" s="105">
        <v>0.2</v>
      </c>
      <c r="J23" s="86">
        <f t="shared" si="3"/>
        <v>0</v>
      </c>
      <c r="K23" s="102"/>
      <c r="L23" s="86">
        <v>0</v>
      </c>
      <c r="M23" s="102"/>
      <c r="N23" s="102"/>
      <c r="O23" s="102"/>
      <c r="P23" s="105">
        <v>0.2</v>
      </c>
      <c r="Q23" s="86">
        <f t="shared" si="4"/>
        <v>0</v>
      </c>
      <c r="R23" s="86">
        <f t="shared" si="5"/>
        <v>0</v>
      </c>
    </row>
    <row r="24" ht="15" customHeight="1" spans="1:18">
      <c r="A24" s="184"/>
      <c r="B24" s="73"/>
      <c r="C24" s="73" t="s">
        <v>79</v>
      </c>
      <c r="D24" s="73"/>
      <c r="E24" s="153"/>
      <c r="F24" s="32" t="s">
        <v>99</v>
      </c>
      <c r="G24" s="105">
        <v>0</v>
      </c>
      <c r="H24" s="105">
        <v>0</v>
      </c>
      <c r="I24" s="105">
        <v>0</v>
      </c>
      <c r="J24" s="86">
        <f t="shared" si="3"/>
        <v>0</v>
      </c>
      <c r="K24" s="102"/>
      <c r="L24" s="86">
        <v>0</v>
      </c>
      <c r="M24" s="102"/>
      <c r="N24" s="102"/>
      <c r="O24" s="102"/>
      <c r="P24" s="105">
        <v>0</v>
      </c>
      <c r="Q24" s="86">
        <f t="shared" si="4"/>
        <v>0</v>
      </c>
      <c r="R24" s="86">
        <f t="shared" si="5"/>
        <v>0</v>
      </c>
    </row>
    <row r="25" ht="15" customHeight="1" spans="1:18">
      <c r="A25" s="184"/>
      <c r="B25" s="73" t="s">
        <v>100</v>
      </c>
      <c r="C25" s="73" t="s">
        <v>76</v>
      </c>
      <c r="D25" s="73"/>
      <c r="E25" s="153"/>
      <c r="F25" s="32" t="s">
        <v>99</v>
      </c>
      <c r="G25" s="86">
        <f>IF(G36=0,0,ROUND(G43/G36,4))</f>
        <v>1</v>
      </c>
      <c r="H25" s="86">
        <f>IF(H36=0,0,ROUND(H43/H36,4))</f>
        <v>0.5373</v>
      </c>
      <c r="I25" s="105">
        <v>0.31</v>
      </c>
      <c r="J25" s="86">
        <f t="shared" si="3"/>
        <v>-0.423</v>
      </c>
      <c r="K25" s="102"/>
      <c r="L25" s="86">
        <v>-0.3232</v>
      </c>
      <c r="M25" s="102"/>
      <c r="N25" s="102"/>
      <c r="O25" s="102"/>
      <c r="P25" s="105">
        <v>0.75</v>
      </c>
      <c r="Q25" s="86">
        <f t="shared" si="4"/>
        <v>0.44</v>
      </c>
      <c r="R25" s="86">
        <f t="shared" si="5"/>
        <v>1.4194</v>
      </c>
    </row>
    <row r="26" ht="15" customHeight="1" spans="1:18">
      <c r="A26" s="184"/>
      <c r="B26" s="73"/>
      <c r="C26" s="73" t="s">
        <v>78</v>
      </c>
      <c r="D26" s="73"/>
      <c r="E26" s="153"/>
      <c r="F26" s="32" t="s">
        <v>99</v>
      </c>
      <c r="G26" s="86">
        <f>IF(G39=0,0,ROUND(G44/G39,4))</f>
        <v>1</v>
      </c>
      <c r="H26" s="86">
        <f>IF(H39=0,0,ROUND(H44/H39,4))</f>
        <v>6.0022</v>
      </c>
      <c r="I26" s="105">
        <v>0.65</v>
      </c>
      <c r="J26" s="86">
        <f t="shared" si="3"/>
        <v>-0.8917</v>
      </c>
      <c r="K26" s="102"/>
      <c r="L26" s="86">
        <v>-0.1338</v>
      </c>
      <c r="M26" s="102"/>
      <c r="N26" s="102"/>
      <c r="O26" s="102"/>
      <c r="P26" s="105">
        <v>0.7</v>
      </c>
      <c r="Q26" s="86">
        <f t="shared" si="4"/>
        <v>0.0499999999999999</v>
      </c>
      <c r="R26" s="86">
        <f t="shared" si="5"/>
        <v>0.0769</v>
      </c>
    </row>
    <row r="27" ht="15" customHeight="1" spans="1:18">
      <c r="A27" s="436"/>
      <c r="B27" s="437"/>
      <c r="C27" s="437" t="s">
        <v>79</v>
      </c>
      <c r="D27" s="437"/>
      <c r="E27" s="154"/>
      <c r="F27" s="33" t="s">
        <v>99</v>
      </c>
      <c r="G27" s="108">
        <f>IF(G40=0,0,ROUND(G45/G40,4))</f>
        <v>0</v>
      </c>
      <c r="H27" s="108">
        <f>IF(H40=0,0,ROUND(H45/H40,4))</f>
        <v>0</v>
      </c>
      <c r="I27" s="109">
        <v>0</v>
      </c>
      <c r="J27" s="108">
        <f t="shared" si="3"/>
        <v>0</v>
      </c>
      <c r="K27" s="155"/>
      <c r="L27" s="108">
        <v>0</v>
      </c>
      <c r="M27" s="155"/>
      <c r="N27" s="155"/>
      <c r="O27" s="155"/>
      <c r="P27" s="109">
        <v>0</v>
      </c>
      <c r="Q27" s="108">
        <f t="shared" si="4"/>
        <v>0</v>
      </c>
      <c r="R27" s="108">
        <f t="shared" si="5"/>
        <v>0</v>
      </c>
    </row>
    <row r="28" ht="15" customHeight="1" spans="1:18">
      <c r="A28" s="99" t="s">
        <v>101</v>
      </c>
      <c r="B28" s="99" t="s">
        <v>102</v>
      </c>
      <c r="C28" s="99"/>
      <c r="D28" s="99"/>
      <c r="E28" s="438"/>
      <c r="F28" s="55" t="s">
        <v>75</v>
      </c>
      <c r="G28" s="45">
        <v>4581</v>
      </c>
      <c r="H28" s="45">
        <v>4565</v>
      </c>
      <c r="I28" s="45">
        <v>4565</v>
      </c>
      <c r="J28" s="156">
        <f t="shared" si="3"/>
        <v>0</v>
      </c>
      <c r="K28" s="168">
        <v>0.5</v>
      </c>
      <c r="L28" s="156">
        <v>-0.0012</v>
      </c>
      <c r="M28" s="156">
        <f>1-K28</f>
        <v>0.5</v>
      </c>
      <c r="N28" s="156">
        <f>J28*K28+L28*M28</f>
        <v>-0.0006</v>
      </c>
      <c r="O28" s="168">
        <v>0.1215</v>
      </c>
      <c r="P28" s="64">
        <v>5119.65</v>
      </c>
      <c r="Q28" s="64">
        <f t="shared" si="4"/>
        <v>554.65</v>
      </c>
      <c r="R28" s="156">
        <f t="shared" si="5"/>
        <v>0.1215</v>
      </c>
    </row>
    <row r="29" ht="15" customHeight="1" spans="1:18">
      <c r="A29" s="99"/>
      <c r="B29" s="99" t="s">
        <v>103</v>
      </c>
      <c r="C29" s="99"/>
      <c r="D29" s="99"/>
      <c r="E29" s="438"/>
      <c r="F29" s="55" t="s">
        <v>99</v>
      </c>
      <c r="G29" s="156">
        <f>IF(G28=0,0,ROUND(G14/G28,4))</f>
        <v>0.6001</v>
      </c>
      <c r="H29" s="156">
        <f>IF(H28=0,0,ROUND(H14/H28,4))</f>
        <v>0.7926</v>
      </c>
      <c r="I29" s="156">
        <f>IF(I28=0,0,ROUND(I14/I28,4))</f>
        <v>0.6598</v>
      </c>
      <c r="J29" s="156">
        <f t="shared" si="3"/>
        <v>-0.1675</v>
      </c>
      <c r="K29" s="157"/>
      <c r="L29" s="156">
        <v>0.0321</v>
      </c>
      <c r="M29" s="157"/>
      <c r="N29" s="157"/>
      <c r="O29" s="157"/>
      <c r="P29" s="156">
        <f>IF(P28=0,0,ROUND(P14/P28,4))</f>
        <v>0.6001</v>
      </c>
      <c r="Q29" s="156">
        <f t="shared" si="4"/>
        <v>-0.0597000000000001</v>
      </c>
      <c r="R29" s="156">
        <f t="shared" si="5"/>
        <v>-0.0905</v>
      </c>
    </row>
    <row r="30" ht="15" customHeight="1" spans="1:18">
      <c r="A30" s="110"/>
      <c r="B30" s="99" t="s">
        <v>73</v>
      </c>
      <c r="C30" s="99" t="s">
        <v>74</v>
      </c>
      <c r="D30" s="99"/>
      <c r="E30" s="146"/>
      <c r="F30" s="55" t="s">
        <v>75</v>
      </c>
      <c r="G30" s="64">
        <f>G33+G34+G35</f>
        <v>120307236</v>
      </c>
      <c r="H30" s="64">
        <f>H33+H34+H35</f>
        <v>294070000</v>
      </c>
      <c r="I30" s="64">
        <f>I33+I34+I35</f>
        <v>328202483.97</v>
      </c>
      <c r="J30" s="156">
        <f t="shared" si="3"/>
        <v>0.1161</v>
      </c>
      <c r="K30" s="157"/>
      <c r="L30" s="156">
        <v>0.3973</v>
      </c>
      <c r="M30" s="157"/>
      <c r="N30" s="157"/>
      <c r="O30" s="157"/>
      <c r="P30" s="64">
        <f>P33+P34+P35</f>
        <v>334766485.45</v>
      </c>
      <c r="Q30" s="64">
        <f t="shared" si="4"/>
        <v>6564001.48000002</v>
      </c>
      <c r="R30" s="156">
        <f t="shared" si="5"/>
        <v>0.02</v>
      </c>
    </row>
    <row r="31" ht="15" customHeight="1" spans="1:18">
      <c r="A31" s="110"/>
      <c r="B31" s="99"/>
      <c r="C31" s="99" t="s">
        <v>76</v>
      </c>
      <c r="D31" s="99"/>
      <c r="E31" s="146"/>
      <c r="F31" s="55" t="s">
        <v>75</v>
      </c>
      <c r="G31" s="439"/>
      <c r="H31" s="439"/>
      <c r="I31" s="439"/>
      <c r="J31" s="157"/>
      <c r="K31" s="157"/>
      <c r="L31" s="157"/>
      <c r="M31" s="157"/>
      <c r="N31" s="157"/>
      <c r="O31" s="157"/>
      <c r="P31" s="64">
        <f>P32+P33</f>
        <v>607309918.9</v>
      </c>
      <c r="Q31" s="439"/>
      <c r="R31" s="367"/>
    </row>
    <row r="32" ht="15" customHeight="1" spans="1:18">
      <c r="A32" s="438"/>
      <c r="B32" s="146"/>
      <c r="C32" s="368" t="s">
        <v>104</v>
      </c>
      <c r="D32" s="368"/>
      <c r="E32" s="367"/>
      <c r="F32" s="55" t="s">
        <v>75</v>
      </c>
      <c r="G32" s="41">
        <v>112192188</v>
      </c>
      <c r="H32" s="41">
        <v>279080000</v>
      </c>
      <c r="I32" s="41">
        <v>297700976.71</v>
      </c>
      <c r="J32" s="156">
        <f t="shared" ref="J32:J49" si="6">IF(H32=0,0,ROUND(I32/H32-1,4))</f>
        <v>0.0667</v>
      </c>
      <c r="K32" s="443"/>
      <c r="L32" s="444">
        <v>0.3844</v>
      </c>
      <c r="M32" s="157"/>
      <c r="N32" s="157"/>
      <c r="O32" s="443"/>
      <c r="P32" s="64">
        <v>303654959.45</v>
      </c>
      <c r="Q32" s="64">
        <f t="shared" ref="Q32:Q49" si="7">P32-I32</f>
        <v>5953982.74000001</v>
      </c>
      <c r="R32" s="156">
        <f t="shared" ref="R32:R49" si="8">IF(I32=0,0,ROUND(P32/I32-1,4))</f>
        <v>0.02</v>
      </c>
    </row>
    <row r="33" ht="15" customHeight="1" spans="1:18">
      <c r="A33" s="438"/>
      <c r="B33" s="146"/>
      <c r="C33" s="368" t="s">
        <v>105</v>
      </c>
      <c r="D33" s="368"/>
      <c r="E33" s="367"/>
      <c r="F33" s="55" t="s">
        <v>75</v>
      </c>
      <c r="G33" s="41">
        <v>112192188</v>
      </c>
      <c r="H33" s="41">
        <v>279080000</v>
      </c>
      <c r="I33" s="41">
        <v>297700976.71</v>
      </c>
      <c r="J33" s="156">
        <f t="shared" si="6"/>
        <v>0.0667</v>
      </c>
      <c r="K33" s="443"/>
      <c r="L33" s="444">
        <v>0.3844</v>
      </c>
      <c r="M33" s="157"/>
      <c r="N33" s="157"/>
      <c r="O33" s="443"/>
      <c r="P33" s="64">
        <v>303654959.45</v>
      </c>
      <c r="Q33" s="64">
        <f t="shared" si="7"/>
        <v>5953982.74000001</v>
      </c>
      <c r="R33" s="156">
        <f t="shared" si="8"/>
        <v>0.02</v>
      </c>
    </row>
    <row r="34" ht="15" customHeight="1" spans="1:18">
      <c r="A34" s="110"/>
      <c r="B34" s="99"/>
      <c r="C34" s="99" t="s">
        <v>78</v>
      </c>
      <c r="D34" s="99"/>
      <c r="E34" s="146"/>
      <c r="F34" s="55" t="s">
        <v>75</v>
      </c>
      <c r="G34" s="41">
        <v>8115048</v>
      </c>
      <c r="H34" s="41">
        <v>14990000</v>
      </c>
      <c r="I34" s="41">
        <v>30501507.26</v>
      </c>
      <c r="J34" s="156">
        <f t="shared" si="6"/>
        <v>1.0348</v>
      </c>
      <c r="K34" s="443"/>
      <c r="L34" s="156">
        <v>0.5548</v>
      </c>
      <c r="M34" s="157"/>
      <c r="N34" s="157"/>
      <c r="O34" s="443"/>
      <c r="P34" s="64">
        <v>31111526</v>
      </c>
      <c r="Q34" s="64">
        <f t="shared" si="7"/>
        <v>610018.739999998</v>
      </c>
      <c r="R34" s="156">
        <f t="shared" si="8"/>
        <v>0.02</v>
      </c>
    </row>
    <row r="35" ht="15" customHeight="1" spans="1:18">
      <c r="A35" s="110"/>
      <c r="B35" s="99"/>
      <c r="C35" s="99" t="s">
        <v>79</v>
      </c>
      <c r="D35" s="99"/>
      <c r="E35" s="146"/>
      <c r="F35" s="55" t="s">
        <v>75</v>
      </c>
      <c r="G35" s="41">
        <v>0</v>
      </c>
      <c r="H35" s="41">
        <v>0</v>
      </c>
      <c r="I35" s="41">
        <v>0</v>
      </c>
      <c r="J35" s="156">
        <f t="shared" si="6"/>
        <v>0</v>
      </c>
      <c r="K35" s="443"/>
      <c r="L35" s="156">
        <v>0</v>
      </c>
      <c r="M35" s="157"/>
      <c r="N35" s="157"/>
      <c r="O35" s="443"/>
      <c r="P35" s="64">
        <v>0</v>
      </c>
      <c r="Q35" s="64">
        <f t="shared" si="7"/>
        <v>0</v>
      </c>
      <c r="R35" s="156">
        <f t="shared" si="8"/>
        <v>0</v>
      </c>
    </row>
    <row r="36" ht="15" customHeight="1" spans="1:18">
      <c r="A36" s="99"/>
      <c r="B36" s="146" t="s">
        <v>106</v>
      </c>
      <c r="C36" s="99" t="s">
        <v>76</v>
      </c>
      <c r="D36" s="99"/>
      <c r="E36" s="438"/>
      <c r="F36" s="55" t="s">
        <v>75</v>
      </c>
      <c r="G36" s="64">
        <f>G37+G38</f>
        <v>30291890.76</v>
      </c>
      <c r="H36" s="64">
        <f>H37+H38</f>
        <v>69770000</v>
      </c>
      <c r="I36" s="64">
        <f>I37+I38</f>
        <v>71448234.4104</v>
      </c>
      <c r="J36" s="156">
        <f t="shared" si="6"/>
        <v>0.0241</v>
      </c>
      <c r="K36" s="443"/>
      <c r="L36" s="156">
        <v>0.3311</v>
      </c>
      <c r="M36" s="157"/>
      <c r="N36" s="443"/>
      <c r="O36" s="443"/>
      <c r="P36" s="64">
        <f>P37+P38</f>
        <v>72877190.27</v>
      </c>
      <c r="Q36" s="64">
        <f t="shared" si="7"/>
        <v>1428955.85959999</v>
      </c>
      <c r="R36" s="156">
        <f t="shared" si="8"/>
        <v>0.02</v>
      </c>
    </row>
    <row r="37" ht="15" customHeight="1" spans="1:18">
      <c r="A37" s="438"/>
      <c r="B37" s="438"/>
      <c r="C37" s="368" t="s">
        <v>104</v>
      </c>
      <c r="D37" s="368"/>
      <c r="E37" s="116"/>
      <c r="F37" s="55" t="s">
        <v>75</v>
      </c>
      <c r="G37" s="64">
        <f>G32*G21</f>
        <v>21316515.72</v>
      </c>
      <c r="H37" s="64">
        <f>H32*H21</f>
        <v>47443600</v>
      </c>
      <c r="I37" s="64">
        <f>I32*I21</f>
        <v>47632156.2736</v>
      </c>
      <c r="J37" s="156">
        <f t="shared" si="6"/>
        <v>0.004</v>
      </c>
      <c r="K37" s="443"/>
      <c r="L37" s="444">
        <v>0.3074</v>
      </c>
      <c r="M37" s="443"/>
      <c r="N37" s="443"/>
      <c r="O37" s="443"/>
      <c r="P37" s="64">
        <v>48584793.51</v>
      </c>
      <c r="Q37" s="64">
        <f t="shared" si="7"/>
        <v>952637.236400001</v>
      </c>
      <c r="R37" s="156">
        <f t="shared" si="8"/>
        <v>0.02</v>
      </c>
    </row>
    <row r="38" ht="15" customHeight="1" spans="1:18">
      <c r="A38" s="438"/>
      <c r="B38" s="438"/>
      <c r="C38" s="368" t="s">
        <v>105</v>
      </c>
      <c r="D38" s="368"/>
      <c r="E38" s="116"/>
      <c r="F38" s="55" t="s">
        <v>75</v>
      </c>
      <c r="G38" s="64">
        <f>G33*G22</f>
        <v>8975375.04</v>
      </c>
      <c r="H38" s="64">
        <f>H33*H22</f>
        <v>22326400</v>
      </c>
      <c r="I38" s="64">
        <f>I33*I22</f>
        <v>23816078.1368</v>
      </c>
      <c r="J38" s="156">
        <f t="shared" si="6"/>
        <v>0.0667</v>
      </c>
      <c r="K38" s="443"/>
      <c r="L38" s="444">
        <v>0.3844</v>
      </c>
      <c r="M38" s="443"/>
      <c r="N38" s="443"/>
      <c r="O38" s="443"/>
      <c r="P38" s="64">
        <v>24292396.76</v>
      </c>
      <c r="Q38" s="64">
        <f t="shared" si="7"/>
        <v>476318.623200003</v>
      </c>
      <c r="R38" s="156">
        <f t="shared" si="8"/>
        <v>0.02</v>
      </c>
    </row>
    <row r="39" ht="15" customHeight="1" spans="1:18">
      <c r="A39" s="99"/>
      <c r="B39" s="146"/>
      <c r="C39" s="99" t="s">
        <v>78</v>
      </c>
      <c r="D39" s="99"/>
      <c r="E39" s="438"/>
      <c r="F39" s="55" t="s">
        <v>75</v>
      </c>
      <c r="G39" s="64">
        <f>G34*G23</f>
        <v>1623009.6</v>
      </c>
      <c r="H39" s="64">
        <f>H34*H23</f>
        <v>2998000</v>
      </c>
      <c r="I39" s="64">
        <f>I34*I23</f>
        <v>6100301.452</v>
      </c>
      <c r="J39" s="156">
        <f t="shared" si="6"/>
        <v>1.0348</v>
      </c>
      <c r="K39" s="443"/>
      <c r="L39" s="156">
        <v>0.5548</v>
      </c>
      <c r="M39" s="157"/>
      <c r="N39" s="443"/>
      <c r="O39" s="443"/>
      <c r="P39" s="64">
        <v>6222305.2</v>
      </c>
      <c r="Q39" s="64">
        <f t="shared" si="7"/>
        <v>122003.748</v>
      </c>
      <c r="R39" s="156">
        <f t="shared" si="8"/>
        <v>0.02</v>
      </c>
    </row>
    <row r="40" ht="15" customHeight="1" spans="1:18">
      <c r="A40" s="99"/>
      <c r="B40" s="146"/>
      <c r="C40" s="99" t="s">
        <v>79</v>
      </c>
      <c r="D40" s="99"/>
      <c r="E40" s="438"/>
      <c r="F40" s="55" t="s">
        <v>75</v>
      </c>
      <c r="G40" s="64">
        <f>G35*G24</f>
        <v>0</v>
      </c>
      <c r="H40" s="64">
        <f>H35*H24</f>
        <v>0</v>
      </c>
      <c r="I40" s="64">
        <f>I35*I24</f>
        <v>0</v>
      </c>
      <c r="J40" s="156">
        <f t="shared" si="6"/>
        <v>0</v>
      </c>
      <c r="K40" s="443"/>
      <c r="L40" s="156">
        <v>0</v>
      </c>
      <c r="M40" s="157"/>
      <c r="N40" s="443"/>
      <c r="O40" s="443"/>
      <c r="P40" s="64">
        <v>0</v>
      </c>
      <c r="Q40" s="64">
        <f t="shared" si="7"/>
        <v>0</v>
      </c>
      <c r="R40" s="156">
        <f t="shared" si="8"/>
        <v>0</v>
      </c>
    </row>
    <row r="41" ht="15" customHeight="1" spans="1:18">
      <c r="A41" s="99" t="s">
        <v>107</v>
      </c>
      <c r="B41" s="99" t="s">
        <v>108</v>
      </c>
      <c r="C41" s="110"/>
      <c r="D41" s="110"/>
      <c r="E41" s="438"/>
      <c r="F41" s="55" t="s">
        <v>75</v>
      </c>
      <c r="G41" s="64">
        <f>G42+G46+G47+G48+G49</f>
        <v>43090203.3</v>
      </c>
      <c r="H41" s="64">
        <f>H42+H46+H47+H48+H49</f>
        <v>55479724.4</v>
      </c>
      <c r="I41" s="64">
        <f>I42+I46+I47+I48+I49</f>
        <v>26114148.61</v>
      </c>
      <c r="J41" s="156">
        <f t="shared" si="6"/>
        <v>-0.5293</v>
      </c>
      <c r="K41" s="157"/>
      <c r="L41" s="156">
        <v>-0.1537</v>
      </c>
      <c r="M41" s="157"/>
      <c r="N41" s="157"/>
      <c r="O41" s="157"/>
      <c r="P41" s="64">
        <f>P42+P46+P47+P48+P49</f>
        <v>59013506.24</v>
      </c>
      <c r="Q41" s="64">
        <f t="shared" si="7"/>
        <v>32899357.63</v>
      </c>
      <c r="R41" s="156">
        <f t="shared" si="8"/>
        <v>1.2598</v>
      </c>
    </row>
    <row r="42" ht="15" customHeight="1" spans="1:18">
      <c r="A42" s="99"/>
      <c r="B42" s="99" t="s">
        <v>109</v>
      </c>
      <c r="C42" s="110"/>
      <c r="D42" s="110"/>
      <c r="E42" s="438"/>
      <c r="F42" s="55" t="s">
        <v>75</v>
      </c>
      <c r="G42" s="45">
        <v>31914900.36</v>
      </c>
      <c r="H42" s="45">
        <v>55479724.4</v>
      </c>
      <c r="I42" s="64">
        <f>I43+I44+I45</f>
        <v>26114148.61</v>
      </c>
      <c r="J42" s="156">
        <f t="shared" si="6"/>
        <v>-0.5293</v>
      </c>
      <c r="K42" s="157"/>
      <c r="L42" s="156">
        <v>-0.0647</v>
      </c>
      <c r="M42" s="157"/>
      <c r="N42" s="157"/>
      <c r="O42" s="157"/>
      <c r="P42" s="64">
        <f>P43+P44+P45</f>
        <v>59013506.24</v>
      </c>
      <c r="Q42" s="64">
        <f t="shared" si="7"/>
        <v>32899357.63</v>
      </c>
      <c r="R42" s="156">
        <f t="shared" si="8"/>
        <v>1.2598</v>
      </c>
    </row>
    <row r="43" ht="15" customHeight="1" spans="1:18">
      <c r="A43" s="99"/>
      <c r="B43" s="99" t="s">
        <v>76</v>
      </c>
      <c r="C43" s="110"/>
      <c r="D43" s="110"/>
      <c r="E43" s="438"/>
      <c r="F43" s="55" t="s">
        <v>75</v>
      </c>
      <c r="G43" s="45">
        <v>30291890.76</v>
      </c>
      <c r="H43" s="45">
        <v>37485154.26</v>
      </c>
      <c r="I43" s="64">
        <v>22148952.67</v>
      </c>
      <c r="J43" s="156">
        <f t="shared" si="6"/>
        <v>-0.4091</v>
      </c>
      <c r="K43" s="157"/>
      <c r="L43" s="156">
        <v>-0.0991</v>
      </c>
      <c r="M43" s="157"/>
      <c r="N43" s="157"/>
      <c r="O43" s="157"/>
      <c r="P43" s="64">
        <v>54657899.78</v>
      </c>
      <c r="Q43" s="64">
        <f t="shared" si="7"/>
        <v>32508947.11</v>
      </c>
      <c r="R43" s="156">
        <f t="shared" si="8"/>
        <v>1.4677</v>
      </c>
    </row>
    <row r="44" ht="15" customHeight="1" spans="1:18">
      <c r="A44" s="99"/>
      <c r="B44" s="99" t="s">
        <v>78</v>
      </c>
      <c r="C44" s="110"/>
      <c r="D44" s="110"/>
      <c r="E44" s="438"/>
      <c r="F44" s="55" t="s">
        <v>75</v>
      </c>
      <c r="G44" s="45">
        <v>1623009.6</v>
      </c>
      <c r="H44" s="45">
        <v>17994570.14</v>
      </c>
      <c r="I44" s="64">
        <v>3965195.94</v>
      </c>
      <c r="J44" s="156">
        <f t="shared" si="6"/>
        <v>-0.7796</v>
      </c>
      <c r="K44" s="157"/>
      <c r="L44" s="156">
        <v>0.3468</v>
      </c>
      <c r="M44" s="157"/>
      <c r="N44" s="157"/>
      <c r="O44" s="157"/>
      <c r="P44" s="64">
        <v>4355606.46</v>
      </c>
      <c r="Q44" s="64">
        <f t="shared" si="7"/>
        <v>390410.52</v>
      </c>
      <c r="R44" s="156">
        <f t="shared" si="8"/>
        <v>0.0985</v>
      </c>
    </row>
    <row r="45" ht="15" customHeight="1" spans="1:18">
      <c r="A45" s="99"/>
      <c r="B45" s="99" t="s">
        <v>79</v>
      </c>
      <c r="C45" s="110"/>
      <c r="D45" s="110"/>
      <c r="E45" s="438"/>
      <c r="F45" s="55" t="s">
        <v>75</v>
      </c>
      <c r="G45" s="45">
        <v>0</v>
      </c>
      <c r="H45" s="45">
        <v>0</v>
      </c>
      <c r="I45" s="64">
        <v>0</v>
      </c>
      <c r="J45" s="156">
        <f t="shared" si="6"/>
        <v>0</v>
      </c>
      <c r="K45" s="157"/>
      <c r="L45" s="156">
        <v>0</v>
      </c>
      <c r="M45" s="157"/>
      <c r="N45" s="157"/>
      <c r="O45" s="157"/>
      <c r="P45" s="64">
        <v>0</v>
      </c>
      <c r="Q45" s="64">
        <f t="shared" si="7"/>
        <v>0</v>
      </c>
      <c r="R45" s="156">
        <f t="shared" si="8"/>
        <v>0</v>
      </c>
    </row>
    <row r="46" ht="15" customHeight="1" spans="1:18">
      <c r="A46" s="99"/>
      <c r="B46" s="99" t="s">
        <v>110</v>
      </c>
      <c r="C46" s="110"/>
      <c r="D46" s="110"/>
      <c r="E46" s="438"/>
      <c r="F46" s="55" t="s">
        <v>75</v>
      </c>
      <c r="G46" s="45">
        <v>0</v>
      </c>
      <c r="H46" s="45">
        <v>0</v>
      </c>
      <c r="I46" s="45">
        <v>0</v>
      </c>
      <c r="J46" s="156">
        <f t="shared" si="6"/>
        <v>0</v>
      </c>
      <c r="K46" s="157"/>
      <c r="L46" s="156">
        <v>0</v>
      </c>
      <c r="M46" s="157"/>
      <c r="N46" s="157"/>
      <c r="O46" s="157"/>
      <c r="P46" s="45">
        <v>0</v>
      </c>
      <c r="Q46" s="64">
        <f t="shared" si="7"/>
        <v>0</v>
      </c>
      <c r="R46" s="156">
        <f t="shared" si="8"/>
        <v>0</v>
      </c>
    </row>
    <row r="47" ht="15" customHeight="1" spans="1:18">
      <c r="A47" s="99"/>
      <c r="B47" s="99" t="s">
        <v>111</v>
      </c>
      <c r="C47" s="110"/>
      <c r="D47" s="110"/>
      <c r="E47" s="438"/>
      <c r="F47" s="55" t="s">
        <v>75</v>
      </c>
      <c r="G47" s="45">
        <v>9095302.94</v>
      </c>
      <c r="H47" s="45">
        <v>0</v>
      </c>
      <c r="I47" s="45">
        <v>0</v>
      </c>
      <c r="J47" s="156">
        <f t="shared" si="6"/>
        <v>0</v>
      </c>
      <c r="K47" s="157"/>
      <c r="L47" s="156">
        <v>-1</v>
      </c>
      <c r="M47" s="157"/>
      <c r="N47" s="157"/>
      <c r="O47" s="157"/>
      <c r="P47" s="45">
        <v>0</v>
      </c>
      <c r="Q47" s="64">
        <f t="shared" si="7"/>
        <v>0</v>
      </c>
      <c r="R47" s="156">
        <f t="shared" si="8"/>
        <v>0</v>
      </c>
    </row>
    <row r="48" ht="15" customHeight="1" spans="1:18">
      <c r="A48" s="99"/>
      <c r="B48" s="99" t="s">
        <v>112</v>
      </c>
      <c r="C48" s="110"/>
      <c r="D48" s="110"/>
      <c r="E48" s="438"/>
      <c r="F48" s="55" t="s">
        <v>75</v>
      </c>
      <c r="G48" s="45">
        <v>2080000</v>
      </c>
      <c r="H48" s="45">
        <v>0</v>
      </c>
      <c r="I48" s="45">
        <v>0</v>
      </c>
      <c r="J48" s="156">
        <f t="shared" si="6"/>
        <v>0</v>
      </c>
      <c r="K48" s="157"/>
      <c r="L48" s="156">
        <v>-1</v>
      </c>
      <c r="M48" s="157"/>
      <c r="N48" s="157"/>
      <c r="O48" s="157"/>
      <c r="P48" s="45">
        <v>0</v>
      </c>
      <c r="Q48" s="64">
        <f t="shared" si="7"/>
        <v>0</v>
      </c>
      <c r="R48" s="156">
        <f t="shared" si="8"/>
        <v>0</v>
      </c>
    </row>
    <row r="49" ht="15" customHeight="1" spans="1:18">
      <c r="A49" s="99"/>
      <c r="B49" s="99" t="s">
        <v>113</v>
      </c>
      <c r="C49" s="110"/>
      <c r="D49" s="110"/>
      <c r="E49" s="438"/>
      <c r="F49" s="55" t="s">
        <v>75</v>
      </c>
      <c r="G49" s="45">
        <v>0</v>
      </c>
      <c r="H49" s="45">
        <v>0</v>
      </c>
      <c r="I49" s="45">
        <v>0</v>
      </c>
      <c r="J49" s="156">
        <f t="shared" si="6"/>
        <v>0</v>
      </c>
      <c r="K49" s="157"/>
      <c r="L49" s="156">
        <v>0</v>
      </c>
      <c r="M49" s="157"/>
      <c r="N49" s="157"/>
      <c r="O49" s="157"/>
      <c r="P49" s="45">
        <v>0</v>
      </c>
      <c r="Q49" s="64">
        <f t="shared" si="7"/>
        <v>0</v>
      </c>
      <c r="R49" s="156">
        <f t="shared" si="8"/>
        <v>0</v>
      </c>
    </row>
    <row r="50" ht="15.75" customHeight="1" spans="1:18">
      <c r="A50" s="161"/>
      <c r="B50" s="161"/>
      <c r="C50" s="161"/>
      <c r="D50" s="161"/>
      <c r="E50" s="161"/>
      <c r="F50" s="162"/>
      <c r="G50" s="163"/>
      <c r="H50" s="163"/>
      <c r="I50" s="163"/>
      <c r="J50" s="164"/>
      <c r="K50" s="164"/>
      <c r="L50" s="164"/>
      <c r="M50" s="164"/>
      <c r="N50" s="164"/>
      <c r="O50" s="164"/>
      <c r="P50" s="163"/>
      <c r="Q50" s="163"/>
      <c r="R50" s="164"/>
    </row>
    <row r="51" ht="23.25" customHeight="1" spans="1:18">
      <c r="A51" s="36" t="s">
        <v>114</v>
      </c>
      <c r="B51" s="36"/>
      <c r="C51" s="407"/>
      <c r="D51" s="407"/>
      <c r="E51" s="407"/>
      <c r="F51" s="55" t="s">
        <v>75</v>
      </c>
      <c r="G51" s="53" t="s">
        <v>115</v>
      </c>
      <c r="H51" s="53" t="s">
        <v>115</v>
      </c>
      <c r="I51" s="45">
        <v>24573348.96</v>
      </c>
      <c r="J51" s="166" t="s">
        <v>115</v>
      </c>
      <c r="K51" s="166" t="s">
        <v>115</v>
      </c>
      <c r="L51" s="166" t="s">
        <v>115</v>
      </c>
      <c r="M51" s="166" t="s">
        <v>115</v>
      </c>
      <c r="N51" s="166" t="s">
        <v>115</v>
      </c>
      <c r="O51" s="166" t="s">
        <v>115</v>
      </c>
      <c r="P51" s="166" t="s">
        <v>115</v>
      </c>
      <c r="Q51" s="166" t="s">
        <v>115</v>
      </c>
      <c r="R51" s="166" t="s">
        <v>115</v>
      </c>
    </row>
    <row r="52" ht="21" customHeight="1" spans="1:18">
      <c r="A52" s="36" t="s">
        <v>116</v>
      </c>
      <c r="B52" s="36"/>
      <c r="C52" s="407"/>
      <c r="D52" s="407"/>
      <c r="E52" s="440"/>
      <c r="F52" s="55" t="s">
        <v>75</v>
      </c>
      <c r="G52" s="53" t="s">
        <v>115</v>
      </c>
      <c r="H52" s="53" t="s">
        <v>115</v>
      </c>
      <c r="I52" s="64">
        <f>I42+I51</f>
        <v>50687497.57</v>
      </c>
      <c r="J52" s="64">
        <v>0</v>
      </c>
      <c r="K52" s="166" t="s">
        <v>115</v>
      </c>
      <c r="L52" s="64">
        <v>0.17</v>
      </c>
      <c r="M52" s="166" t="s">
        <v>115</v>
      </c>
      <c r="N52" s="166" t="s">
        <v>115</v>
      </c>
      <c r="O52" s="166" t="s">
        <v>115</v>
      </c>
      <c r="P52" s="166" t="s">
        <v>115</v>
      </c>
      <c r="Q52" s="64">
        <f>P42-I52</f>
        <v>8326008.66999999</v>
      </c>
      <c r="R52" s="64">
        <f>ROUND(P42/I52-1,4)</f>
        <v>0.1643</v>
      </c>
    </row>
    <row r="53" ht="19.5" customHeight="1" spans="1:18">
      <c r="A53" s="36" t="s">
        <v>117</v>
      </c>
      <c r="B53" s="36"/>
      <c r="C53" s="407"/>
      <c r="D53" s="407"/>
      <c r="E53" s="440"/>
      <c r="F53" s="55" t="s">
        <v>75</v>
      </c>
      <c r="G53" s="53" t="s">
        <v>115</v>
      </c>
      <c r="H53" s="53" t="s">
        <v>115</v>
      </c>
      <c r="I53" s="167">
        <f>(I43+I51)/I36</f>
        <v>0.653932207220492</v>
      </c>
      <c r="J53" s="167">
        <f>ROUND(I53/H25-1,4)</f>
        <v>0.2171</v>
      </c>
      <c r="K53" s="166" t="s">
        <v>115</v>
      </c>
      <c r="L53" s="167">
        <v>-0.132</v>
      </c>
      <c r="M53" s="166" t="s">
        <v>115</v>
      </c>
      <c r="N53" s="166" t="s">
        <v>115</v>
      </c>
      <c r="O53" s="166" t="s">
        <v>115</v>
      </c>
      <c r="P53" s="166" t="s">
        <v>115</v>
      </c>
      <c r="Q53" s="167">
        <f>P25-I53</f>
        <v>0.0960677927795077</v>
      </c>
      <c r="R53" s="167">
        <f>ROUND(P25/I53-1,4)</f>
        <v>0.1469</v>
      </c>
    </row>
  </sheetData>
  <mergeCells count="72">
    <mergeCell ref="A1:R1"/>
    <mergeCell ref="A2:F2"/>
    <mergeCell ref="A3:C3"/>
    <mergeCell ref="D3:G3"/>
    <mergeCell ref="K3:L3"/>
    <mergeCell ref="Q3:R3"/>
    <mergeCell ref="J4:K4"/>
    <mergeCell ref="L4:M4"/>
    <mergeCell ref="N4:O4"/>
    <mergeCell ref="P4:R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B28:E28"/>
    <mergeCell ref="B29:E29"/>
    <mergeCell ref="C30:E30"/>
    <mergeCell ref="C31:E31"/>
    <mergeCell ref="C32:E32"/>
    <mergeCell ref="C33:E33"/>
    <mergeCell ref="C34:E34"/>
    <mergeCell ref="C35:E35"/>
    <mergeCell ref="C36:E36"/>
    <mergeCell ref="C37:E37"/>
    <mergeCell ref="C38:E38"/>
    <mergeCell ref="C39:E39"/>
    <mergeCell ref="C40:E40"/>
    <mergeCell ref="B41:E41"/>
    <mergeCell ref="B42:E42"/>
    <mergeCell ref="B43:E43"/>
    <mergeCell ref="B44:E44"/>
    <mergeCell ref="B45:E45"/>
    <mergeCell ref="B46:E46"/>
    <mergeCell ref="B47:E47"/>
    <mergeCell ref="B48:E48"/>
    <mergeCell ref="B49:E49"/>
    <mergeCell ref="A50:E50"/>
    <mergeCell ref="A51:E51"/>
    <mergeCell ref="A52:E52"/>
    <mergeCell ref="A53:E53"/>
    <mergeCell ref="A6:A27"/>
    <mergeCell ref="A28:A40"/>
    <mergeCell ref="A41:A49"/>
    <mergeCell ref="B6:B13"/>
    <mergeCell ref="B14:B19"/>
    <mergeCell ref="B20:B24"/>
    <mergeCell ref="B25:B27"/>
    <mergeCell ref="B30:B35"/>
    <mergeCell ref="B36:B40"/>
    <mergeCell ref="F4:F5"/>
    <mergeCell ref="G4:G5"/>
    <mergeCell ref="H4:H5"/>
    <mergeCell ref="I4:I5"/>
    <mergeCell ref="A4:E5"/>
  </mergeCells>
  <printOptions horizontalCentered="1"/>
  <pageMargins left="0.78740157480315" right="0.78740157480315" top="1.18110236220472" bottom="1.18110236220472" header="0.51181" footer="0.51181"/>
  <pageSetup paperSize="9" scale="60" orientation="landscape" errors="blank"/>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showGridLines="0" workbookViewId="0">
      <pane topLeftCell="A5" activePane="bottomRight" state="frozen"/>
      <selection activeCell="A1" sqref="A1:H2"/>
    </sheetView>
  </sheetViews>
  <sheetFormatPr defaultColWidth="8" defaultRowHeight="13.5" outlineLevelCol="7"/>
  <cols>
    <col min="1" max="1" width="32.625" style="1"/>
    <col min="2" max="2" width="8.03333333333333" style="1"/>
    <col min="3" max="4" width="26.6" style="1"/>
    <col min="5" max="5" width="32.625" style="1"/>
    <col min="6" max="6" width="7.69166666666667" style="1"/>
    <col min="7" max="8" width="26.6" style="1"/>
  </cols>
  <sheetData>
    <row r="1" ht="12.75" customHeight="1" spans="1:8">
      <c r="A1" s="25" t="s">
        <v>1092</v>
      </c>
      <c r="B1" s="25"/>
      <c r="C1" s="25"/>
      <c r="D1" s="25"/>
      <c r="E1" s="25"/>
      <c r="F1" s="25"/>
      <c r="G1" s="25"/>
      <c r="H1" s="25"/>
    </row>
    <row r="2" ht="33.75" customHeight="1" spans="1:8">
      <c r="A2" s="26"/>
      <c r="B2" s="26"/>
      <c r="C2" s="26"/>
      <c r="D2" s="26"/>
      <c r="E2" s="26"/>
      <c r="F2" s="26"/>
      <c r="G2" s="26"/>
      <c r="H2" s="26"/>
    </row>
    <row r="3" ht="15" customHeight="1" spans="1:8">
      <c r="A3" s="27" t="s">
        <v>1093</v>
      </c>
      <c r="B3" s="28" t="s">
        <v>41</v>
      </c>
      <c r="C3" s="27"/>
      <c r="D3" s="27"/>
      <c r="E3" s="29" t="s">
        <v>2</v>
      </c>
      <c r="F3" s="29"/>
      <c r="G3" s="29"/>
      <c r="H3" s="30" t="s">
        <v>1094</v>
      </c>
    </row>
    <row r="4" ht="27.75" customHeight="1" spans="1:8">
      <c r="A4" s="31" t="s">
        <v>63</v>
      </c>
      <c r="B4" s="31" t="s">
        <v>44</v>
      </c>
      <c r="C4" s="32" t="s">
        <v>5</v>
      </c>
      <c r="D4" s="32" t="s">
        <v>6</v>
      </c>
      <c r="E4" s="33" t="s">
        <v>63</v>
      </c>
      <c r="F4" s="33" t="s">
        <v>44</v>
      </c>
      <c r="G4" s="33" t="s">
        <v>5</v>
      </c>
      <c r="H4" s="33" t="s">
        <v>6</v>
      </c>
    </row>
    <row r="5" ht="18.75" customHeight="1" spans="1:8">
      <c r="A5" s="34" t="s">
        <v>1095</v>
      </c>
      <c r="B5" s="32" t="s">
        <v>429</v>
      </c>
      <c r="C5" s="32" t="s">
        <v>429</v>
      </c>
      <c r="D5" s="35" t="s">
        <v>429</v>
      </c>
      <c r="E5" s="36" t="s">
        <v>1096</v>
      </c>
      <c r="F5" s="37" t="s">
        <v>75</v>
      </c>
      <c r="G5" s="38">
        <v>0</v>
      </c>
      <c r="H5" s="38">
        <v>0</v>
      </c>
    </row>
    <row r="6" ht="18.75" customHeight="1" spans="1:8">
      <c r="A6" s="34" t="s">
        <v>1097</v>
      </c>
      <c r="B6" s="32" t="s">
        <v>57</v>
      </c>
      <c r="C6" s="39">
        <f>C7+C10+C9</f>
        <v>13538</v>
      </c>
      <c r="D6" s="40">
        <f>D7+D10+D9</f>
        <v>13540</v>
      </c>
      <c r="E6" s="36" t="s">
        <v>1098</v>
      </c>
      <c r="F6" s="37" t="s">
        <v>75</v>
      </c>
      <c r="G6" s="41">
        <v>0</v>
      </c>
      <c r="H6" s="41">
        <v>0</v>
      </c>
    </row>
    <row r="7" ht="18.75" customHeight="1" spans="1:8">
      <c r="A7" s="34" t="s">
        <v>1099</v>
      </c>
      <c r="B7" s="42" t="s">
        <v>57</v>
      </c>
      <c r="C7" s="43">
        <v>13485</v>
      </c>
      <c r="D7" s="44">
        <v>13485</v>
      </c>
      <c r="E7" s="36" t="s">
        <v>1100</v>
      </c>
      <c r="F7" s="37" t="s">
        <v>75</v>
      </c>
      <c r="G7" s="45">
        <v>0</v>
      </c>
      <c r="H7" s="45">
        <v>0</v>
      </c>
    </row>
    <row r="8" ht="18.75" customHeight="1" spans="1:8">
      <c r="A8" s="46" t="s">
        <v>1101</v>
      </c>
      <c r="B8" s="47" t="s">
        <v>57</v>
      </c>
      <c r="C8" s="48">
        <v>956</v>
      </c>
      <c r="D8" s="48">
        <v>956</v>
      </c>
      <c r="E8" s="49" t="s">
        <v>1102</v>
      </c>
      <c r="F8" s="37" t="s">
        <v>75</v>
      </c>
      <c r="G8" s="45">
        <v>0</v>
      </c>
      <c r="H8" s="45">
        <v>0</v>
      </c>
    </row>
    <row r="9" ht="18.75" customHeight="1" spans="1:8">
      <c r="A9" s="36" t="s">
        <v>1103</v>
      </c>
      <c r="B9" s="50" t="s">
        <v>57</v>
      </c>
      <c r="C9" s="51">
        <v>0</v>
      </c>
      <c r="D9" s="51">
        <v>0</v>
      </c>
      <c r="E9" s="36" t="s">
        <v>1104</v>
      </c>
      <c r="F9" s="37" t="s">
        <v>75</v>
      </c>
      <c r="G9" s="41">
        <v>0</v>
      </c>
      <c r="H9" s="41">
        <v>0</v>
      </c>
    </row>
    <row r="10" ht="21" customHeight="1" spans="1:8">
      <c r="A10" s="36" t="s">
        <v>1105</v>
      </c>
      <c r="B10" s="50" t="s">
        <v>57</v>
      </c>
      <c r="C10" s="52">
        <v>53</v>
      </c>
      <c r="D10" s="52">
        <v>55</v>
      </c>
      <c r="E10" s="36" t="s">
        <v>1106</v>
      </c>
      <c r="F10" s="37" t="s">
        <v>75</v>
      </c>
      <c r="G10" s="41">
        <v>0</v>
      </c>
      <c r="H10" s="41">
        <v>0</v>
      </c>
    </row>
    <row r="11" ht="18.75" customHeight="1" spans="1:8">
      <c r="A11" s="36" t="s">
        <v>1107</v>
      </c>
      <c r="B11" s="50" t="s">
        <v>57</v>
      </c>
      <c r="C11" s="51">
        <v>3</v>
      </c>
      <c r="D11" s="51">
        <v>3</v>
      </c>
      <c r="E11" s="36" t="s">
        <v>1108</v>
      </c>
      <c r="F11" s="37" t="s">
        <v>429</v>
      </c>
      <c r="G11" s="53" t="s">
        <v>429</v>
      </c>
      <c r="H11" s="53" t="s">
        <v>429</v>
      </c>
    </row>
    <row r="12" ht="18.75" customHeight="1" spans="1:8">
      <c r="A12" s="36" t="s">
        <v>1109</v>
      </c>
      <c r="B12" s="50" t="s">
        <v>57</v>
      </c>
      <c r="C12" s="51">
        <v>1</v>
      </c>
      <c r="D12" s="41">
        <v>1</v>
      </c>
      <c r="E12" s="36" t="s">
        <v>1110</v>
      </c>
      <c r="F12" s="37" t="s">
        <v>57</v>
      </c>
      <c r="G12" s="51">
        <v>0</v>
      </c>
      <c r="H12" s="51">
        <v>0</v>
      </c>
    </row>
    <row r="13" ht="18.75" customHeight="1" spans="1:8">
      <c r="A13" s="36" t="s">
        <v>1111</v>
      </c>
      <c r="B13" s="50" t="s">
        <v>57</v>
      </c>
      <c r="C13" s="51">
        <v>9080</v>
      </c>
      <c r="D13" s="51">
        <v>9080</v>
      </c>
      <c r="E13" s="36" t="s">
        <v>1112</v>
      </c>
      <c r="F13" s="50" t="s">
        <v>57</v>
      </c>
      <c r="G13" s="51">
        <v>0</v>
      </c>
      <c r="H13" s="51">
        <v>0</v>
      </c>
    </row>
    <row r="14" ht="18.75" customHeight="1" spans="1:8">
      <c r="A14" s="50" t="s">
        <v>1113</v>
      </c>
      <c r="B14" s="47" t="s">
        <v>57</v>
      </c>
      <c r="C14" s="48">
        <v>891</v>
      </c>
      <c r="D14" s="48">
        <v>891</v>
      </c>
      <c r="E14" s="54" t="s">
        <v>1114</v>
      </c>
      <c r="F14" s="37" t="s">
        <v>1115</v>
      </c>
      <c r="G14" s="45">
        <v>0</v>
      </c>
      <c r="H14" s="45">
        <v>0</v>
      </c>
    </row>
    <row r="15" ht="18.75" customHeight="1" spans="1:8">
      <c r="A15" s="36" t="s">
        <v>1116</v>
      </c>
      <c r="B15" s="55" t="s">
        <v>429</v>
      </c>
      <c r="C15" s="53">
        <v>0</v>
      </c>
      <c r="D15" s="56">
        <v>0</v>
      </c>
      <c r="E15" s="36" t="s">
        <v>1117</v>
      </c>
      <c r="F15" s="37" t="s">
        <v>1115</v>
      </c>
      <c r="G15" s="38">
        <v>0</v>
      </c>
      <c r="H15" s="38">
        <v>0</v>
      </c>
    </row>
    <row r="16" ht="18.75" customHeight="1" spans="1:8">
      <c r="A16" s="36" t="s">
        <v>1118</v>
      </c>
      <c r="B16" s="50" t="s">
        <v>75</v>
      </c>
      <c r="C16" s="41">
        <v>297700976.71</v>
      </c>
      <c r="D16" s="41">
        <v>303654959.45</v>
      </c>
      <c r="E16" s="57" t="s">
        <v>1119</v>
      </c>
      <c r="F16" s="37" t="s">
        <v>429</v>
      </c>
      <c r="G16" s="56" t="s">
        <v>429</v>
      </c>
      <c r="H16" s="56" t="s">
        <v>429</v>
      </c>
    </row>
    <row r="17" ht="18.75" customHeight="1" spans="1:8">
      <c r="A17" s="36" t="s">
        <v>1120</v>
      </c>
      <c r="B17" s="50" t="s">
        <v>75</v>
      </c>
      <c r="C17" s="41">
        <v>328202483.97</v>
      </c>
      <c r="D17" s="41">
        <v>334766485.45</v>
      </c>
      <c r="E17" s="36" t="s">
        <v>1121</v>
      </c>
      <c r="F17" s="37" t="s">
        <v>57</v>
      </c>
      <c r="G17" s="52">
        <f>G18+G19</f>
        <v>0</v>
      </c>
      <c r="H17" s="52">
        <f>H18+H19</f>
        <v>0</v>
      </c>
    </row>
    <row r="18" ht="18.75" customHeight="1" spans="1:8">
      <c r="A18" s="36" t="s">
        <v>1122</v>
      </c>
      <c r="B18" s="47" t="s">
        <v>75</v>
      </c>
      <c r="C18" s="45">
        <v>30501507.26</v>
      </c>
      <c r="D18" s="45">
        <v>31111526</v>
      </c>
      <c r="E18" s="57" t="s">
        <v>1123</v>
      </c>
      <c r="F18" s="37" t="s">
        <v>57</v>
      </c>
      <c r="G18" s="48">
        <v>0</v>
      </c>
      <c r="H18" s="48">
        <v>0</v>
      </c>
    </row>
    <row r="19" ht="18.75" customHeight="1" spans="1:8">
      <c r="A19" s="36" t="s">
        <v>1124</v>
      </c>
      <c r="B19" s="50" t="s">
        <v>99</v>
      </c>
      <c r="C19" s="58">
        <v>0.2363</v>
      </c>
      <c r="D19" s="58">
        <v>0.2363</v>
      </c>
      <c r="E19" s="57" t="s">
        <v>1125</v>
      </c>
      <c r="F19" s="37" t="s">
        <v>57</v>
      </c>
      <c r="G19" s="51">
        <v>0</v>
      </c>
      <c r="H19" s="51">
        <v>0</v>
      </c>
    </row>
    <row r="20" ht="18.75" customHeight="1" spans="1:8">
      <c r="A20" s="36" t="s">
        <v>1126</v>
      </c>
      <c r="B20" s="50" t="s">
        <v>99</v>
      </c>
      <c r="C20" s="59">
        <v>0.16</v>
      </c>
      <c r="D20" s="58">
        <v>0.16</v>
      </c>
      <c r="E20" s="57" t="s">
        <v>1127</v>
      </c>
      <c r="F20" s="37" t="s">
        <v>57</v>
      </c>
      <c r="G20" s="60">
        <v>0</v>
      </c>
      <c r="H20" s="60">
        <v>0</v>
      </c>
    </row>
    <row r="21" ht="18.75" customHeight="1" spans="1:8">
      <c r="A21" s="36" t="s">
        <v>1128</v>
      </c>
      <c r="B21" s="50" t="s">
        <v>99</v>
      </c>
      <c r="C21" s="58">
        <v>0.08</v>
      </c>
      <c r="D21" s="58">
        <v>0.08</v>
      </c>
      <c r="E21" s="36" t="s">
        <v>1129</v>
      </c>
      <c r="F21" s="37" t="s">
        <v>429</v>
      </c>
      <c r="G21" s="53" t="s">
        <v>429</v>
      </c>
      <c r="H21" s="53" t="s">
        <v>429</v>
      </c>
    </row>
    <row r="22" ht="18.75" customHeight="1" spans="1:8">
      <c r="A22" s="36" t="s">
        <v>1130</v>
      </c>
      <c r="B22" s="50" t="s">
        <v>99</v>
      </c>
      <c r="C22" s="58">
        <v>0.2</v>
      </c>
      <c r="D22" s="58">
        <v>0.2</v>
      </c>
      <c r="E22" s="36" t="s">
        <v>1131</v>
      </c>
      <c r="F22" s="37" t="s">
        <v>75</v>
      </c>
      <c r="G22" s="41">
        <v>0</v>
      </c>
      <c r="H22" s="41">
        <v>0</v>
      </c>
    </row>
    <row r="23" ht="18.75" customHeight="1" spans="1:8">
      <c r="A23" s="36" t="s">
        <v>1132</v>
      </c>
      <c r="B23" s="50" t="s">
        <v>1115</v>
      </c>
      <c r="C23" s="61">
        <f>C17/C13</f>
        <v>36145.6480143172</v>
      </c>
      <c r="D23" s="62">
        <f>D17/D13</f>
        <v>36868.5556662996</v>
      </c>
      <c r="E23" s="57" t="s">
        <v>1133</v>
      </c>
      <c r="F23" s="37" t="s">
        <v>75</v>
      </c>
      <c r="G23" s="41">
        <v>0</v>
      </c>
      <c r="H23" s="41">
        <v>0</v>
      </c>
    </row>
    <row r="24" ht="18.75" customHeight="1" spans="1:8">
      <c r="A24" s="36" t="s">
        <v>1134</v>
      </c>
      <c r="B24" s="50" t="s">
        <v>429</v>
      </c>
      <c r="C24" s="53" t="s">
        <v>429</v>
      </c>
      <c r="D24" s="53" t="s">
        <v>429</v>
      </c>
      <c r="E24" s="57" t="s">
        <v>1135</v>
      </c>
      <c r="F24" s="37" t="s">
        <v>99</v>
      </c>
      <c r="G24" s="63">
        <v>0</v>
      </c>
      <c r="H24" s="63">
        <v>0</v>
      </c>
    </row>
    <row r="25" ht="18.75" customHeight="1" spans="1:8">
      <c r="A25" s="36" t="s">
        <v>1136</v>
      </c>
      <c r="B25" s="50" t="s">
        <v>75</v>
      </c>
      <c r="C25" s="41">
        <v>26114148.61</v>
      </c>
      <c r="D25" s="41">
        <v>59013506.24</v>
      </c>
      <c r="E25" s="36" t="s">
        <v>1132</v>
      </c>
      <c r="F25" s="37" t="s">
        <v>1115</v>
      </c>
      <c r="G25" s="64" t="e">
        <f>ROUND(G23/G20,2)</f>
        <v>#DIV/0!</v>
      </c>
      <c r="H25" s="64" t="e">
        <f>ROUND(H23/H20,2)</f>
        <v>#DIV/0!</v>
      </c>
    </row>
    <row r="26" ht="21.75" customHeight="1" spans="1:8">
      <c r="A26" s="36" t="s">
        <v>1137</v>
      </c>
      <c r="B26" s="50" t="s">
        <v>429</v>
      </c>
      <c r="C26" s="53" t="s">
        <v>429</v>
      </c>
      <c r="D26" s="53" t="s">
        <v>429</v>
      </c>
      <c r="E26" s="36" t="s">
        <v>1138</v>
      </c>
      <c r="F26" s="37" t="s">
        <v>1115</v>
      </c>
      <c r="G26" s="45">
        <v>57987</v>
      </c>
      <c r="H26" s="45">
        <v>561434</v>
      </c>
    </row>
  </sheetData>
  <mergeCells count="2">
    <mergeCell ref="B3:D3"/>
    <mergeCell ref="A1:H2"/>
  </mergeCells>
  <printOptions horizontalCentered="1"/>
  <pageMargins left="1.18110236220472" right="1.18110236220472" top="1.18110236220472" bottom="1.18110236220472" header="0.51181" footer="0.51181"/>
  <pageSetup paperSize="9" scale="90" orientation="landscape" errors="blank"/>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showGridLines="0" showZeros="0" workbookViewId="0">
      <selection activeCell="A1" sqref="A1:H2"/>
    </sheetView>
  </sheetViews>
  <sheetFormatPr defaultColWidth="8" defaultRowHeight="13.5" outlineLevelCol="7"/>
  <cols>
    <col min="1" max="1" width="44.9666666666667" style="1"/>
    <col min="2" max="2" width="6.9" style="1"/>
    <col min="3" max="4" width="13.3833333333333" style="1"/>
    <col min="5" max="5" width="42.4583333333333" style="1"/>
    <col min="6" max="6" width="8.15833333333333" style="1"/>
    <col min="7" max="8" width="21.3333333333333" style="1"/>
  </cols>
  <sheetData>
    <row r="1" ht="15.75" customHeight="1" spans="1:8">
      <c r="A1" s="2" t="s">
        <v>1139</v>
      </c>
      <c r="B1" s="2"/>
      <c r="C1" s="2"/>
      <c r="D1" s="2"/>
      <c r="E1" s="2"/>
      <c r="F1" s="2"/>
      <c r="G1" s="2"/>
      <c r="H1" s="2"/>
    </row>
    <row r="2" ht="15.75" customHeight="1" spans="1:8">
      <c r="A2" s="3"/>
      <c r="B2" s="3"/>
      <c r="C2" s="3"/>
      <c r="D2" s="3"/>
      <c r="E2" s="3"/>
      <c r="F2" s="3"/>
      <c r="G2" s="3"/>
      <c r="H2" s="3"/>
    </row>
    <row r="3" ht="15.75" customHeight="1" spans="1:8">
      <c r="A3" s="4" t="s">
        <v>1093</v>
      </c>
      <c r="B3" s="5" t="s">
        <v>41</v>
      </c>
      <c r="C3" s="6"/>
      <c r="D3" s="6"/>
      <c r="E3" s="6" t="s">
        <v>2</v>
      </c>
      <c r="F3" s="6"/>
      <c r="G3" s="6"/>
      <c r="H3" s="7" t="s">
        <v>1140</v>
      </c>
    </row>
    <row r="4" ht="31.5" customHeight="1" spans="1:8">
      <c r="A4" s="8" t="s">
        <v>1141</v>
      </c>
      <c r="B4" s="8" t="s">
        <v>44</v>
      </c>
      <c r="C4" s="9" t="s">
        <v>5</v>
      </c>
      <c r="D4" s="9" t="s">
        <v>6</v>
      </c>
      <c r="E4" s="10" t="s">
        <v>1142</v>
      </c>
      <c r="F4" s="10" t="s">
        <v>44</v>
      </c>
      <c r="G4" s="9" t="s">
        <v>5</v>
      </c>
      <c r="H4" s="9" t="s">
        <v>6</v>
      </c>
    </row>
    <row r="5" ht="23.25" customHeight="1" spans="1:8">
      <c r="A5" s="11" t="s">
        <v>1143</v>
      </c>
      <c r="B5" s="8" t="s">
        <v>429</v>
      </c>
      <c r="C5" s="8" t="s">
        <v>429</v>
      </c>
      <c r="D5" s="12" t="s">
        <v>429</v>
      </c>
      <c r="E5" s="11" t="s">
        <v>1144</v>
      </c>
      <c r="F5" s="8" t="s">
        <v>57</v>
      </c>
      <c r="G5" s="8" t="s">
        <v>429</v>
      </c>
      <c r="H5" s="8" t="s">
        <v>429</v>
      </c>
    </row>
    <row r="6" ht="23.25" customHeight="1" spans="1:8">
      <c r="A6" s="13" t="s">
        <v>1145</v>
      </c>
      <c r="B6" s="14" t="s">
        <v>57</v>
      </c>
      <c r="C6" s="14" t="s">
        <v>429</v>
      </c>
      <c r="D6" s="14" t="s">
        <v>429</v>
      </c>
      <c r="E6" s="13" t="s">
        <v>1146</v>
      </c>
      <c r="F6" s="14" t="s">
        <v>429</v>
      </c>
      <c r="G6" s="14" t="s">
        <v>429</v>
      </c>
      <c r="H6" s="14" t="s">
        <v>429</v>
      </c>
    </row>
    <row r="7" ht="23.25" customHeight="1" spans="1:8">
      <c r="A7" s="15" t="s">
        <v>1147</v>
      </c>
      <c r="B7" s="16" t="s">
        <v>57</v>
      </c>
      <c r="C7" s="16" t="s">
        <v>429</v>
      </c>
      <c r="D7" s="16" t="s">
        <v>429</v>
      </c>
      <c r="E7" s="17" t="s">
        <v>1148</v>
      </c>
      <c r="F7" s="16" t="s">
        <v>429</v>
      </c>
      <c r="G7" s="16" t="s">
        <v>429</v>
      </c>
      <c r="H7" s="16" t="s">
        <v>429</v>
      </c>
    </row>
    <row r="8" ht="23.25" customHeight="1" spans="1:8">
      <c r="A8" s="18" t="s">
        <v>1149</v>
      </c>
      <c r="B8" s="19" t="s">
        <v>57</v>
      </c>
      <c r="C8" s="19" t="s">
        <v>429</v>
      </c>
      <c r="D8" s="19" t="s">
        <v>429</v>
      </c>
      <c r="E8" s="18" t="s">
        <v>1145</v>
      </c>
      <c r="F8" s="19" t="s">
        <v>57</v>
      </c>
      <c r="G8" s="20">
        <v>0</v>
      </c>
      <c r="H8" s="20">
        <v>0</v>
      </c>
    </row>
    <row r="9" ht="23.25" customHeight="1" spans="1:8">
      <c r="A9" s="11" t="s">
        <v>1150</v>
      </c>
      <c r="B9" s="8" t="s">
        <v>1151</v>
      </c>
      <c r="C9" s="8" t="s">
        <v>429</v>
      </c>
      <c r="D9" s="8" t="s">
        <v>429</v>
      </c>
      <c r="E9" s="11" t="s">
        <v>1152</v>
      </c>
      <c r="F9" s="8" t="s">
        <v>57</v>
      </c>
      <c r="G9" s="21">
        <v>0</v>
      </c>
      <c r="H9" s="21">
        <v>0</v>
      </c>
    </row>
    <row r="10" ht="23.25" customHeight="1" spans="1:8">
      <c r="A10" s="11" t="s">
        <v>1153</v>
      </c>
      <c r="B10" s="8" t="s">
        <v>75</v>
      </c>
      <c r="C10" s="8" t="s">
        <v>429</v>
      </c>
      <c r="D10" s="8" t="s">
        <v>429</v>
      </c>
      <c r="E10" s="11" t="s">
        <v>1150</v>
      </c>
      <c r="F10" s="8" t="s">
        <v>75</v>
      </c>
      <c r="G10" s="22">
        <v>0</v>
      </c>
      <c r="H10" s="22">
        <v>0</v>
      </c>
    </row>
    <row r="11" ht="23.25" customHeight="1" spans="1:8">
      <c r="A11" s="11" t="s">
        <v>1154</v>
      </c>
      <c r="B11" s="8" t="s">
        <v>75</v>
      </c>
      <c r="C11" s="8" t="s">
        <v>429</v>
      </c>
      <c r="D11" s="8" t="s">
        <v>429</v>
      </c>
      <c r="E11" s="11" t="s">
        <v>1155</v>
      </c>
      <c r="F11" s="8" t="s">
        <v>99</v>
      </c>
      <c r="G11" s="23">
        <v>0</v>
      </c>
      <c r="H11" s="23">
        <v>0</v>
      </c>
    </row>
    <row r="12" ht="23.25" customHeight="1" spans="1:8">
      <c r="A12" s="11" t="s">
        <v>1155</v>
      </c>
      <c r="B12" s="8" t="s">
        <v>99</v>
      </c>
      <c r="C12" s="8" t="s">
        <v>429</v>
      </c>
      <c r="D12" s="8" t="s">
        <v>429</v>
      </c>
      <c r="E12" s="11" t="s">
        <v>1156</v>
      </c>
      <c r="F12" s="8" t="s">
        <v>1115</v>
      </c>
      <c r="G12" s="22">
        <v>0</v>
      </c>
      <c r="H12" s="22">
        <v>0</v>
      </c>
    </row>
    <row r="13" ht="23.25" customHeight="1" spans="1:8">
      <c r="A13" s="11" t="s">
        <v>1156</v>
      </c>
      <c r="B13" s="8" t="s">
        <v>1115</v>
      </c>
      <c r="C13" s="8" t="s">
        <v>429</v>
      </c>
      <c r="D13" s="8" t="s">
        <v>429</v>
      </c>
      <c r="E13" s="11" t="s">
        <v>1157</v>
      </c>
      <c r="F13" s="8" t="s">
        <v>75</v>
      </c>
      <c r="G13" s="22">
        <v>0</v>
      </c>
      <c r="H13" s="22">
        <v>0</v>
      </c>
    </row>
    <row r="14" ht="23.25" customHeight="1" spans="1:8">
      <c r="A14" s="11" t="s">
        <v>1158</v>
      </c>
      <c r="B14" s="8" t="s">
        <v>57</v>
      </c>
      <c r="C14" s="8" t="s">
        <v>429</v>
      </c>
      <c r="D14" s="8" t="s">
        <v>429</v>
      </c>
      <c r="E14" s="8" t="s">
        <v>1159</v>
      </c>
      <c r="F14" s="8" t="s">
        <v>75</v>
      </c>
      <c r="G14" s="22">
        <v>0</v>
      </c>
      <c r="H14" s="22">
        <v>0</v>
      </c>
    </row>
    <row r="15" ht="23.25" customHeight="1" spans="1:8">
      <c r="A15" s="11" t="s">
        <v>1160</v>
      </c>
      <c r="B15" s="8" t="s">
        <v>1161</v>
      </c>
      <c r="C15" s="8" t="s">
        <v>429</v>
      </c>
      <c r="D15" s="8" t="s">
        <v>429</v>
      </c>
      <c r="E15" s="8" t="s">
        <v>1162</v>
      </c>
      <c r="F15" s="8" t="s">
        <v>57</v>
      </c>
      <c r="G15" s="24">
        <v>0</v>
      </c>
      <c r="H15" s="24">
        <v>0</v>
      </c>
    </row>
  </sheetData>
  <mergeCells count="2">
    <mergeCell ref="B3:D3"/>
    <mergeCell ref="A1:H2"/>
  </mergeCells>
  <pageMargins left="1.18110236220472" right="1.18110236220472" top="1.18110236220472" bottom="1.18110236220472" header="0.51181" footer="0.51181"/>
  <pageSetup paperSize="9" orientation="portrait" errors="blank"/>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showGridLines="0" workbookViewId="0">
      <selection activeCell="A1" sqref="A1:J1"/>
    </sheetView>
  </sheetViews>
  <sheetFormatPr defaultColWidth="8" defaultRowHeight="13.5"/>
  <cols>
    <col min="1" max="1" width="34.4666666666667" style="1"/>
    <col min="2" max="10" width="20.075" style="1"/>
  </cols>
  <sheetData>
    <row r="1" ht="37.5" customHeight="1" spans="1:10">
      <c r="A1" s="84" t="s">
        <v>118</v>
      </c>
      <c r="B1" s="84"/>
      <c r="C1" s="84"/>
      <c r="D1" s="84"/>
      <c r="E1" s="84"/>
      <c r="F1" s="84"/>
      <c r="G1" s="84"/>
      <c r="H1" s="84"/>
      <c r="I1" s="84"/>
      <c r="J1" s="84"/>
    </row>
    <row r="2" ht="15" customHeight="1" spans="1:10">
      <c r="A2" s="68" t="s">
        <v>40</v>
      </c>
      <c r="B2" s="28" t="s">
        <v>41</v>
      </c>
      <c r="C2" s="98"/>
      <c r="D2" s="98"/>
      <c r="E2" s="98"/>
      <c r="F2" s="98"/>
      <c r="G2" s="98"/>
      <c r="H2" s="98"/>
      <c r="I2" s="98"/>
      <c r="J2" s="30" t="s">
        <v>42</v>
      </c>
    </row>
    <row r="3" ht="37.5" customHeight="1" spans="1:10">
      <c r="A3" s="32" t="s">
        <v>63</v>
      </c>
      <c r="B3" s="32"/>
      <c r="C3" s="32"/>
      <c r="D3" s="31" t="s">
        <v>119</v>
      </c>
      <c r="E3" s="31" t="s">
        <v>120</v>
      </c>
      <c r="F3" s="31" t="s">
        <v>49</v>
      </c>
      <c r="G3" s="31" t="s">
        <v>121</v>
      </c>
      <c r="H3" s="31" t="s">
        <v>72</v>
      </c>
      <c r="I3" s="31" t="s">
        <v>52</v>
      </c>
      <c r="J3" s="31" t="s">
        <v>53</v>
      </c>
    </row>
    <row r="4" ht="15" customHeight="1" spans="1:10">
      <c r="A4" s="31" t="s">
        <v>122</v>
      </c>
      <c r="B4" s="34" t="s">
        <v>123</v>
      </c>
      <c r="C4" s="34" t="s">
        <v>124</v>
      </c>
      <c r="D4" s="32" t="s">
        <v>125</v>
      </c>
      <c r="E4" s="32" t="s">
        <v>125</v>
      </c>
      <c r="F4" s="32" t="s">
        <v>125</v>
      </c>
      <c r="G4" s="32" t="s">
        <v>125</v>
      </c>
      <c r="H4" s="39">
        <f>H5+H7-H6</f>
        <v>54</v>
      </c>
      <c r="I4" s="103">
        <v>0</v>
      </c>
      <c r="J4" s="39">
        <f t="shared" ref="J4:J10" si="0">H4-I4</f>
        <v>54</v>
      </c>
    </row>
    <row r="5" ht="15" customHeight="1" spans="1:10">
      <c r="A5" s="31"/>
      <c r="B5" s="34"/>
      <c r="C5" s="34" t="s">
        <v>126</v>
      </c>
      <c r="D5" s="32" t="s">
        <v>125</v>
      </c>
      <c r="E5" s="32" t="s">
        <v>125</v>
      </c>
      <c r="F5" s="32" t="s">
        <v>125</v>
      </c>
      <c r="G5" s="32" t="s">
        <v>125</v>
      </c>
      <c r="H5" s="103">
        <v>52</v>
      </c>
      <c r="I5" s="103">
        <v>0</v>
      </c>
      <c r="J5" s="39">
        <f t="shared" si="0"/>
        <v>52</v>
      </c>
    </row>
    <row r="6" ht="15" customHeight="1" spans="1:10">
      <c r="A6" s="31"/>
      <c r="B6" s="34"/>
      <c r="C6" s="34" t="s">
        <v>127</v>
      </c>
      <c r="D6" s="103">
        <v>1</v>
      </c>
      <c r="E6" s="39">
        <f>ROUND(D6/3,0)</f>
        <v>0</v>
      </c>
      <c r="F6" s="103">
        <v>0</v>
      </c>
      <c r="G6" s="39">
        <f>E6+F6</f>
        <v>0</v>
      </c>
      <c r="H6" s="39">
        <f>D6+G6</f>
        <v>1</v>
      </c>
      <c r="I6" s="103">
        <v>0</v>
      </c>
      <c r="J6" s="39">
        <f t="shared" si="0"/>
        <v>1</v>
      </c>
    </row>
    <row r="7" ht="15" customHeight="1" spans="1:10">
      <c r="A7" s="31"/>
      <c r="B7" s="34"/>
      <c r="C7" s="34" t="s">
        <v>128</v>
      </c>
      <c r="D7" s="103">
        <v>2</v>
      </c>
      <c r="E7" s="39">
        <f>ROUND(D7/3,0)</f>
        <v>1</v>
      </c>
      <c r="F7" s="103">
        <v>0</v>
      </c>
      <c r="G7" s="39">
        <f>E7+F7</f>
        <v>1</v>
      </c>
      <c r="H7" s="39">
        <f>D7+G7</f>
        <v>3</v>
      </c>
      <c r="I7" s="103">
        <v>0</v>
      </c>
      <c r="J7" s="39">
        <f t="shared" si="0"/>
        <v>3</v>
      </c>
    </row>
    <row r="8" ht="15" customHeight="1" spans="1:10">
      <c r="A8" s="31"/>
      <c r="B8" s="34" t="s">
        <v>129</v>
      </c>
      <c r="C8" s="34"/>
      <c r="D8" s="32" t="s">
        <v>125</v>
      </c>
      <c r="E8" s="32" t="s">
        <v>125</v>
      </c>
      <c r="F8" s="32" t="s">
        <v>125</v>
      </c>
      <c r="G8" s="32" t="s">
        <v>125</v>
      </c>
      <c r="H8" s="39">
        <f>H9-H10</f>
        <v>0</v>
      </c>
      <c r="I8" s="103">
        <v>0</v>
      </c>
      <c r="J8" s="39">
        <f t="shared" si="0"/>
        <v>0</v>
      </c>
    </row>
    <row r="9" ht="15" customHeight="1" spans="1:10">
      <c r="A9" s="31"/>
      <c r="B9" s="34" t="s">
        <v>130</v>
      </c>
      <c r="C9" s="34"/>
      <c r="D9" s="32" t="s">
        <v>125</v>
      </c>
      <c r="E9" s="32" t="s">
        <v>125</v>
      </c>
      <c r="F9" s="32" t="s">
        <v>125</v>
      </c>
      <c r="G9" s="32" t="s">
        <v>125</v>
      </c>
      <c r="H9" s="103">
        <v>0</v>
      </c>
      <c r="I9" s="103">
        <v>0</v>
      </c>
      <c r="J9" s="39">
        <f t="shared" si="0"/>
        <v>0</v>
      </c>
    </row>
    <row r="10" ht="15" customHeight="1" spans="1:10">
      <c r="A10" s="31"/>
      <c r="B10" s="34" t="s">
        <v>131</v>
      </c>
      <c r="C10" s="34"/>
      <c r="D10" s="103">
        <v>0</v>
      </c>
      <c r="E10" s="39">
        <f>ROUND(D10/3,0)</f>
        <v>0</v>
      </c>
      <c r="F10" s="103">
        <v>0</v>
      </c>
      <c r="G10" s="39">
        <f>E10+F10</f>
        <v>0</v>
      </c>
      <c r="H10" s="39">
        <f>D10+G10</f>
        <v>0</v>
      </c>
      <c r="I10" s="103">
        <v>0</v>
      </c>
      <c r="J10" s="39">
        <f t="shared" si="0"/>
        <v>0</v>
      </c>
    </row>
    <row r="11" ht="15" customHeight="1" spans="1:10">
      <c r="A11" s="430"/>
      <c r="B11" s="430"/>
      <c r="C11" s="430"/>
      <c r="D11" s="430"/>
      <c r="E11" s="430"/>
      <c r="F11" s="430"/>
      <c r="G11" s="430"/>
      <c r="H11" s="430"/>
      <c r="I11" s="430"/>
      <c r="J11" s="430"/>
    </row>
    <row r="12" ht="37.5" customHeight="1" spans="1:10">
      <c r="A12" s="84" t="s">
        <v>132</v>
      </c>
      <c r="B12" s="84"/>
      <c r="C12" s="84"/>
      <c r="D12" s="84"/>
      <c r="E12" s="431"/>
      <c r="F12" s="135"/>
      <c r="G12" s="135"/>
      <c r="H12" s="135"/>
      <c r="I12" s="135"/>
      <c r="J12" s="135"/>
    </row>
    <row r="13" ht="15" customHeight="1" spans="1:10">
      <c r="A13" s="98"/>
      <c r="B13" s="98"/>
      <c r="C13" s="98"/>
      <c r="D13" s="98"/>
      <c r="E13" s="30" t="s">
        <v>133</v>
      </c>
      <c r="F13" s="135"/>
      <c r="G13" s="135"/>
      <c r="H13" s="135"/>
      <c r="I13" s="135"/>
      <c r="J13" s="135"/>
    </row>
    <row r="14" ht="37.5" customHeight="1" spans="1:10">
      <c r="A14" s="32" t="s">
        <v>63</v>
      </c>
      <c r="B14" s="32" t="s">
        <v>134</v>
      </c>
      <c r="C14" s="32" t="s">
        <v>135</v>
      </c>
      <c r="D14" s="32" t="s">
        <v>136</v>
      </c>
      <c r="E14" s="32" t="s">
        <v>137</v>
      </c>
      <c r="F14" s="135"/>
      <c r="G14" s="135"/>
      <c r="H14" s="135"/>
      <c r="I14" s="135"/>
      <c r="J14" s="135"/>
    </row>
    <row r="15" ht="15" customHeight="1" spans="1:10">
      <c r="A15" s="186" t="s">
        <v>138</v>
      </c>
      <c r="B15" s="82">
        <v>25508.03</v>
      </c>
      <c r="C15" s="82">
        <v>74830</v>
      </c>
      <c r="D15" s="82">
        <v>85494.5</v>
      </c>
      <c r="E15" s="32" t="s">
        <v>125</v>
      </c>
      <c r="F15" s="135"/>
      <c r="G15" s="135"/>
      <c r="H15" s="135"/>
      <c r="I15" s="135"/>
      <c r="J15" s="135"/>
    </row>
    <row r="16" ht="15" customHeight="1" spans="1:10">
      <c r="A16" s="186" t="s">
        <v>139</v>
      </c>
      <c r="B16" s="101">
        <f>B15-B18</f>
        <v>25508.03</v>
      </c>
      <c r="C16" s="101">
        <f>C15-C18</f>
        <v>74830</v>
      </c>
      <c r="D16" s="101">
        <f>D15-D18</f>
        <v>85494.5</v>
      </c>
      <c r="E16" s="32" t="s">
        <v>125</v>
      </c>
      <c r="F16" s="135"/>
      <c r="G16" s="135"/>
      <c r="H16" s="135"/>
      <c r="I16" s="135"/>
      <c r="J16" s="135"/>
    </row>
    <row r="17" ht="15" customHeight="1" spans="1:10">
      <c r="A17" s="186" t="s">
        <v>140</v>
      </c>
      <c r="B17" s="82">
        <v>0</v>
      </c>
      <c r="C17" s="82">
        <v>0</v>
      </c>
      <c r="D17" s="82">
        <v>0</v>
      </c>
      <c r="E17" s="32" t="s">
        <v>125</v>
      </c>
      <c r="F17" s="135"/>
      <c r="G17" s="135"/>
      <c r="H17" s="135"/>
      <c r="I17" s="135"/>
      <c r="J17" s="135"/>
    </row>
    <row r="18" ht="15" customHeight="1" spans="1:10">
      <c r="A18" s="186" t="s">
        <v>141</v>
      </c>
      <c r="B18" s="82">
        <v>0</v>
      </c>
      <c r="C18" s="82">
        <v>0</v>
      </c>
      <c r="D18" s="82">
        <v>0</v>
      </c>
      <c r="E18" s="32" t="s">
        <v>125</v>
      </c>
      <c r="F18" s="135"/>
      <c r="G18" s="135"/>
      <c r="H18" s="135"/>
      <c r="I18" s="135"/>
      <c r="J18" s="135"/>
    </row>
    <row r="19" ht="15" customHeight="1" spans="1:10">
      <c r="A19" s="186" t="s">
        <v>140</v>
      </c>
      <c r="B19" s="82">
        <v>0</v>
      </c>
      <c r="C19" s="82">
        <v>0</v>
      </c>
      <c r="D19" s="82">
        <v>0</v>
      </c>
      <c r="E19" s="32" t="s">
        <v>125</v>
      </c>
      <c r="F19" s="135"/>
      <c r="G19" s="135"/>
      <c r="H19" s="135"/>
      <c r="I19" s="135"/>
      <c r="J19" s="135"/>
    </row>
    <row r="20" ht="15" customHeight="1" spans="1:10">
      <c r="A20" s="186" t="s">
        <v>142</v>
      </c>
      <c r="B20" s="32" t="s">
        <v>125</v>
      </c>
      <c r="C20" s="32" t="s">
        <v>125</v>
      </c>
      <c r="D20" s="32" t="s">
        <v>125</v>
      </c>
      <c r="E20" s="32" t="s">
        <v>125</v>
      </c>
      <c r="F20" s="135"/>
      <c r="G20" s="135"/>
      <c r="H20" s="135"/>
      <c r="I20" s="135"/>
      <c r="J20" s="135"/>
    </row>
    <row r="21" ht="15" customHeight="1" spans="1:10">
      <c r="A21" s="186" t="s">
        <v>143</v>
      </c>
      <c r="B21" s="103">
        <v>26</v>
      </c>
      <c r="C21" s="103">
        <v>40</v>
      </c>
      <c r="D21" s="103">
        <v>50</v>
      </c>
      <c r="E21" s="32" t="s">
        <v>125</v>
      </c>
      <c r="F21" s="135"/>
      <c r="G21" s="135"/>
      <c r="H21" s="135"/>
      <c r="I21" s="135"/>
      <c r="J21" s="135"/>
    </row>
    <row r="22" ht="15" customHeight="1" spans="1:10">
      <c r="A22" s="186" t="s">
        <v>144</v>
      </c>
      <c r="B22" s="101">
        <f>IF(B21=0,0,ROUND((B16-B17)/B21,2))</f>
        <v>981.08</v>
      </c>
      <c r="C22" s="101">
        <f>IF(C21=0,0,ROUND((C16-C17)/C21,2))</f>
        <v>1870.75</v>
      </c>
      <c r="D22" s="101">
        <f>IF(D21=0,0,ROUND((D16-D17)/D21,2))</f>
        <v>1709.89</v>
      </c>
      <c r="E22" s="32" t="s">
        <v>125</v>
      </c>
      <c r="F22" s="135"/>
      <c r="G22" s="135"/>
      <c r="H22" s="135"/>
      <c r="I22" s="135"/>
      <c r="J22" s="135"/>
    </row>
    <row r="23" ht="15" customHeight="1" spans="1:10">
      <c r="A23" s="186" t="s">
        <v>145</v>
      </c>
      <c r="B23" s="32" t="s">
        <v>125</v>
      </c>
      <c r="C23" s="32" t="s">
        <v>125</v>
      </c>
      <c r="D23" s="32" t="s">
        <v>125</v>
      </c>
      <c r="E23" s="32" t="s">
        <v>125</v>
      </c>
      <c r="F23" s="135"/>
      <c r="G23" s="135"/>
      <c r="H23" s="135"/>
      <c r="I23" s="135"/>
      <c r="J23" s="135"/>
    </row>
    <row r="24" ht="15" customHeight="1" spans="1:10">
      <c r="A24" s="186" t="s">
        <v>146</v>
      </c>
      <c r="B24" s="103">
        <v>0</v>
      </c>
      <c r="C24" s="103">
        <v>0</v>
      </c>
      <c r="D24" s="103">
        <v>0</v>
      </c>
      <c r="E24" s="32" t="s">
        <v>125</v>
      </c>
      <c r="F24" s="135"/>
      <c r="G24" s="135"/>
      <c r="H24" s="135"/>
      <c r="I24" s="135"/>
      <c r="J24" s="135"/>
    </row>
    <row r="25" ht="15" customHeight="1" spans="1:10">
      <c r="A25" s="186" t="s">
        <v>147</v>
      </c>
      <c r="B25" s="101">
        <f>IF(B24=0,0,ROUND((B18-B19)/B24,2))</f>
        <v>0</v>
      </c>
      <c r="C25" s="101">
        <f>IF(C24=0,0,ROUND((C18-C19)/C24,2))</f>
        <v>0</v>
      </c>
      <c r="D25" s="101">
        <f>IF(D24=0,0,ROUND((D18-D19)/D24,2))</f>
        <v>0</v>
      </c>
      <c r="E25" s="32" t="s">
        <v>125</v>
      </c>
      <c r="F25" s="135"/>
      <c r="G25" s="135"/>
      <c r="H25" s="135"/>
      <c r="I25" s="135"/>
      <c r="J25" s="135"/>
    </row>
    <row r="26" ht="15" customHeight="1" spans="1:10">
      <c r="A26" s="186" t="s">
        <v>148</v>
      </c>
      <c r="B26" s="32" t="s">
        <v>125</v>
      </c>
      <c r="C26" s="32" t="s">
        <v>125</v>
      </c>
      <c r="D26" s="32" t="s">
        <v>125</v>
      </c>
      <c r="E26" s="101">
        <f>IF(E28=0,0,ROUND(E27/E28,2))</f>
        <v>2000</v>
      </c>
      <c r="F26" s="135"/>
      <c r="G26" s="135"/>
      <c r="H26" s="135"/>
      <c r="I26" s="135"/>
      <c r="J26" s="135"/>
    </row>
    <row r="27" ht="15" customHeight="1" spans="1:10">
      <c r="A27" s="186" t="s">
        <v>149</v>
      </c>
      <c r="B27" s="32" t="s">
        <v>125</v>
      </c>
      <c r="C27" s="32" t="s">
        <v>125</v>
      </c>
      <c r="D27" s="32" t="s">
        <v>125</v>
      </c>
      <c r="E27" s="82">
        <v>4000</v>
      </c>
      <c r="F27" s="135"/>
      <c r="G27" s="135"/>
      <c r="H27" s="135"/>
      <c r="I27" s="135"/>
      <c r="J27" s="135"/>
    </row>
    <row r="28" ht="15" customHeight="1" spans="1:10">
      <c r="A28" s="186" t="s">
        <v>150</v>
      </c>
      <c r="B28" s="32" t="s">
        <v>125</v>
      </c>
      <c r="C28" s="32" t="s">
        <v>125</v>
      </c>
      <c r="D28" s="32" t="s">
        <v>125</v>
      </c>
      <c r="E28" s="103">
        <v>2</v>
      </c>
      <c r="F28" s="135"/>
      <c r="G28" s="135"/>
      <c r="H28" s="135"/>
      <c r="I28" s="135"/>
      <c r="J28" s="135"/>
    </row>
    <row r="29" ht="37.5" customHeight="1" spans="1:10">
      <c r="A29" s="84" t="s">
        <v>151</v>
      </c>
      <c r="B29" s="84"/>
      <c r="C29" s="84"/>
      <c r="D29" s="84"/>
      <c r="E29" s="84"/>
      <c r="F29" s="84"/>
      <c r="G29" s="431"/>
      <c r="H29" s="431"/>
      <c r="I29" s="431"/>
      <c r="J29" s="431"/>
    </row>
    <row r="30" ht="15" customHeight="1" spans="1:10">
      <c r="A30" s="98"/>
      <c r="B30" s="98"/>
      <c r="C30" s="98"/>
      <c r="D30" s="98"/>
      <c r="E30" s="98"/>
      <c r="F30" s="98"/>
      <c r="G30" s="98"/>
      <c r="H30" s="30" t="s">
        <v>81</v>
      </c>
      <c r="I30" s="135"/>
      <c r="J30" s="135"/>
    </row>
    <row r="31" ht="37.5" customHeight="1" spans="1:10">
      <c r="A31" s="31" t="s">
        <v>82</v>
      </c>
      <c r="B31" s="31" t="s">
        <v>119</v>
      </c>
      <c r="C31" s="31" t="s">
        <v>120</v>
      </c>
      <c r="D31" s="31" t="s">
        <v>49</v>
      </c>
      <c r="E31" s="31" t="s">
        <v>121</v>
      </c>
      <c r="F31" s="31" t="s">
        <v>72</v>
      </c>
      <c r="G31" s="31" t="s">
        <v>52</v>
      </c>
      <c r="H31" s="31" t="s">
        <v>53</v>
      </c>
      <c r="I31" s="433"/>
      <c r="J31" s="412"/>
    </row>
    <row r="32" ht="15" customHeight="1" spans="1:10">
      <c r="A32" s="153" t="s">
        <v>152</v>
      </c>
      <c r="B32" s="101">
        <f>B33+B34</f>
        <v>0</v>
      </c>
      <c r="C32" s="101">
        <f>C33+C34</f>
        <v>0</v>
      </c>
      <c r="D32" s="101">
        <f>D33+D34</f>
        <v>0</v>
      </c>
      <c r="E32" s="101">
        <f>C32+D32</f>
        <v>0</v>
      </c>
      <c r="F32" s="101">
        <f>B32+E32</f>
        <v>0</v>
      </c>
      <c r="G32" s="101">
        <f>G33+G34</f>
        <v>5000</v>
      </c>
      <c r="H32" s="101">
        <f>F32-G32</f>
        <v>-5000</v>
      </c>
      <c r="I32" s="434"/>
      <c r="J32" s="135"/>
    </row>
    <row r="33" ht="15" customHeight="1" spans="1:10">
      <c r="A33" s="153" t="s">
        <v>153</v>
      </c>
      <c r="B33" s="432">
        <v>0</v>
      </c>
      <c r="C33" s="101">
        <f>ROUND(B33/3,2)</f>
        <v>0</v>
      </c>
      <c r="D33" s="82">
        <v>0</v>
      </c>
      <c r="E33" s="101">
        <f>C33+D33</f>
        <v>0</v>
      </c>
      <c r="F33" s="101">
        <f>B33+E33</f>
        <v>0</v>
      </c>
      <c r="G33" s="82">
        <v>3000</v>
      </c>
      <c r="H33" s="101">
        <f>F33-G33</f>
        <v>-3000</v>
      </c>
      <c r="I33" s="434"/>
      <c r="J33" s="135"/>
    </row>
    <row r="34" ht="15" customHeight="1" spans="1:10">
      <c r="A34" s="153" t="s">
        <v>154</v>
      </c>
      <c r="B34" s="432">
        <v>0</v>
      </c>
      <c r="C34" s="101">
        <f>ROUND(B34/3,2)</f>
        <v>0</v>
      </c>
      <c r="D34" s="82">
        <v>0</v>
      </c>
      <c r="E34" s="101">
        <f>C34+D34</f>
        <v>0</v>
      </c>
      <c r="F34" s="101">
        <f>B34+E34</f>
        <v>0</v>
      </c>
      <c r="G34" s="82">
        <v>2000</v>
      </c>
      <c r="H34" s="101">
        <f>F34-G34</f>
        <v>-2000</v>
      </c>
      <c r="I34" s="434"/>
      <c r="J34" s="135"/>
    </row>
  </sheetData>
  <mergeCells count="10">
    <mergeCell ref="A1:J1"/>
    <mergeCell ref="B2:C2"/>
    <mergeCell ref="A3:C3"/>
    <mergeCell ref="B8:C8"/>
    <mergeCell ref="B9:C9"/>
    <mergeCell ref="B10:C10"/>
    <mergeCell ref="A12:E12"/>
    <mergeCell ref="A29:H29"/>
    <mergeCell ref="A4:A10"/>
    <mergeCell ref="B4:B7"/>
  </mergeCells>
  <printOptions horizontalCentered="1"/>
  <pageMargins left="1.18110236220472" right="1.18110236220472" top="1.18110236220472" bottom="1.18110236220472" header="0.51181" footer="0.51181"/>
  <pageSetup paperSize="9" scale="70" orientation="landscape" errors="blank"/>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4"/>
  <sheetViews>
    <sheetView showGridLines="0" workbookViewId="0">
      <pane topLeftCell="F6" activePane="bottomRight" state="frozen"/>
      <selection activeCell="A1" sqref="A1:P1"/>
    </sheetView>
  </sheetViews>
  <sheetFormatPr defaultColWidth="8" defaultRowHeight="13.5"/>
  <cols>
    <col min="1" max="3" width="5.35" style="1"/>
    <col min="4" max="4" width="23.5916666666667" style="1"/>
    <col min="5" max="5" width="6.19166666666667" style="1"/>
    <col min="6" max="8" width="20.075" style="1"/>
    <col min="9" max="14" width="10.7083333333333" style="1"/>
    <col min="15" max="16" width="20.075" style="1"/>
    <col min="17" max="17" width="10.7083333333333" style="1"/>
  </cols>
  <sheetData>
    <row r="1" ht="31.5" customHeight="1" spans="1:17">
      <c r="A1" s="421" t="s">
        <v>155</v>
      </c>
      <c r="B1" s="422"/>
      <c r="C1" s="422"/>
      <c r="D1" s="422"/>
      <c r="E1" s="261"/>
      <c r="F1" s="261"/>
      <c r="G1" s="261"/>
      <c r="H1" s="261"/>
      <c r="I1" s="261"/>
      <c r="J1" s="261"/>
      <c r="K1" s="261"/>
      <c r="L1" s="422"/>
      <c r="M1" s="261"/>
      <c r="N1" s="261"/>
      <c r="O1" s="261"/>
      <c r="P1" s="261"/>
      <c r="Q1" s="429"/>
    </row>
    <row r="2" ht="14.25" hidden="1" customHeight="1" spans="1:17">
      <c r="A2" s="137"/>
      <c r="B2" s="137"/>
      <c r="C2" s="137"/>
      <c r="D2" s="137"/>
      <c r="E2" s="411"/>
      <c r="F2" s="240"/>
      <c r="G2" s="240"/>
      <c r="H2" s="240"/>
      <c r="I2" s="240"/>
      <c r="J2" s="240"/>
      <c r="K2" s="240"/>
      <c r="L2" s="240"/>
      <c r="M2" s="240"/>
      <c r="N2" s="240"/>
      <c r="O2" s="240"/>
      <c r="P2" s="240"/>
      <c r="Q2" s="240"/>
    </row>
    <row r="3" ht="15" customHeight="1" spans="1:17">
      <c r="A3" s="29" t="s">
        <v>40</v>
      </c>
      <c r="B3" s="98"/>
      <c r="C3" s="98"/>
      <c r="D3" s="28" t="s">
        <v>41</v>
      </c>
      <c r="E3" s="68"/>
      <c r="F3" s="98"/>
      <c r="G3" s="68"/>
      <c r="H3" s="30" t="s">
        <v>2</v>
      </c>
      <c r="I3" s="27"/>
      <c r="J3" s="68"/>
      <c r="K3" s="68"/>
      <c r="L3" s="98"/>
      <c r="M3" s="30"/>
      <c r="N3" s="30"/>
      <c r="O3" s="30"/>
      <c r="P3" s="30" t="s">
        <v>81</v>
      </c>
      <c r="Q3" s="30"/>
    </row>
    <row r="4" ht="15" customHeight="1" spans="1:17">
      <c r="A4" s="31" t="s">
        <v>82</v>
      </c>
      <c r="B4" s="31"/>
      <c r="C4" s="31"/>
      <c r="D4" s="31"/>
      <c r="E4" s="31" t="s">
        <v>44</v>
      </c>
      <c r="F4" s="31" t="s">
        <v>156</v>
      </c>
      <c r="G4" s="31" t="s">
        <v>45</v>
      </c>
      <c r="H4" s="31" t="s">
        <v>5</v>
      </c>
      <c r="I4" s="31" t="s">
        <v>84</v>
      </c>
      <c r="J4" s="31"/>
      <c r="K4" s="31" t="s">
        <v>85</v>
      </c>
      <c r="L4" s="31"/>
      <c r="M4" s="31" t="s">
        <v>86</v>
      </c>
      <c r="N4" s="31"/>
      <c r="O4" s="31" t="s">
        <v>6</v>
      </c>
      <c r="P4" s="31"/>
      <c r="Q4" s="31"/>
    </row>
    <row r="5" ht="39.75" customHeight="1" spans="1:17">
      <c r="A5" s="31"/>
      <c r="B5" s="31"/>
      <c r="C5" s="244"/>
      <c r="D5" s="244"/>
      <c r="E5" s="31"/>
      <c r="F5" s="31"/>
      <c r="G5" s="31"/>
      <c r="H5" s="31"/>
      <c r="I5" s="31" t="s">
        <v>87</v>
      </c>
      <c r="J5" s="31" t="s">
        <v>88</v>
      </c>
      <c r="K5" s="31" t="s">
        <v>89</v>
      </c>
      <c r="L5" s="31" t="s">
        <v>88</v>
      </c>
      <c r="M5" s="31" t="s">
        <v>90</v>
      </c>
      <c r="N5" s="31" t="s">
        <v>91</v>
      </c>
      <c r="O5" s="31" t="s">
        <v>52</v>
      </c>
      <c r="P5" s="31" t="s">
        <v>92</v>
      </c>
      <c r="Q5" s="31" t="s">
        <v>87</v>
      </c>
    </row>
    <row r="6" ht="15" customHeight="1" spans="1:17">
      <c r="A6" s="73" t="s">
        <v>93</v>
      </c>
      <c r="B6" s="73" t="s">
        <v>122</v>
      </c>
      <c r="C6" s="73" t="s">
        <v>123</v>
      </c>
      <c r="D6" s="73" t="s">
        <v>124</v>
      </c>
      <c r="E6" s="31" t="s">
        <v>57</v>
      </c>
      <c r="F6" s="39">
        <f>F7-F8+F9</f>
        <v>32</v>
      </c>
      <c r="G6" s="39">
        <f>G7-G8+G9</f>
        <v>52</v>
      </c>
      <c r="H6" s="39">
        <f>H7-H8+H9</f>
        <v>54</v>
      </c>
      <c r="I6" s="86">
        <f t="shared" ref="I6:I18" si="0">ROUND(IF(G6=0,0,H6/G6-1),4)</f>
        <v>0.0385</v>
      </c>
      <c r="J6" s="102"/>
      <c r="K6" s="86">
        <v>0.1906</v>
      </c>
      <c r="L6" s="102"/>
      <c r="M6" s="102"/>
      <c r="N6" s="102"/>
      <c r="O6" s="39">
        <v>56</v>
      </c>
      <c r="P6" s="39">
        <f t="shared" ref="P6:P34" si="1">O6-H6</f>
        <v>2</v>
      </c>
      <c r="Q6" s="86">
        <f t="shared" ref="Q6:Q34" si="2">ROUND(IF(H6=0,0,O6/H6-1),4)</f>
        <v>0.037</v>
      </c>
    </row>
    <row r="7" ht="15" customHeight="1" spans="1:17">
      <c r="A7" s="73"/>
      <c r="B7" s="73"/>
      <c r="C7" s="73"/>
      <c r="D7" s="73" t="s">
        <v>126</v>
      </c>
      <c r="E7" s="31" t="s">
        <v>57</v>
      </c>
      <c r="F7" s="103">
        <v>26</v>
      </c>
      <c r="G7" s="103">
        <v>40</v>
      </c>
      <c r="H7" s="104">
        <v>52</v>
      </c>
      <c r="I7" s="86">
        <f t="shared" si="0"/>
        <v>0.3</v>
      </c>
      <c r="J7" s="102"/>
      <c r="K7" s="86">
        <v>0.2599</v>
      </c>
      <c r="L7" s="102"/>
      <c r="M7" s="102"/>
      <c r="N7" s="102"/>
      <c r="O7" s="39">
        <v>54</v>
      </c>
      <c r="P7" s="39">
        <f t="shared" si="1"/>
        <v>2</v>
      </c>
      <c r="Q7" s="86">
        <f t="shared" si="2"/>
        <v>0.0385</v>
      </c>
    </row>
    <row r="8" ht="15" customHeight="1" spans="1:17">
      <c r="A8" s="73"/>
      <c r="B8" s="73"/>
      <c r="C8" s="73"/>
      <c r="D8" s="73" t="s">
        <v>157</v>
      </c>
      <c r="E8" s="31" t="s">
        <v>57</v>
      </c>
      <c r="F8" s="103">
        <v>0</v>
      </c>
      <c r="G8" s="103">
        <v>0</v>
      </c>
      <c r="H8" s="104">
        <v>1</v>
      </c>
      <c r="I8" s="86">
        <f t="shared" si="0"/>
        <v>0</v>
      </c>
      <c r="J8" s="105">
        <v>0</v>
      </c>
      <c r="K8" s="86">
        <v>0</v>
      </c>
      <c r="L8" s="86">
        <f>1-J8</f>
        <v>1</v>
      </c>
      <c r="M8" s="86">
        <f>I8*J8+K8*L8</f>
        <v>0</v>
      </c>
      <c r="N8" s="105">
        <v>0</v>
      </c>
      <c r="O8" s="39">
        <v>1</v>
      </c>
      <c r="P8" s="39">
        <f t="shared" si="1"/>
        <v>0</v>
      </c>
      <c r="Q8" s="86">
        <f t="shared" si="2"/>
        <v>0</v>
      </c>
    </row>
    <row r="9" ht="15" customHeight="1" spans="1:17">
      <c r="A9" s="73"/>
      <c r="B9" s="73"/>
      <c r="C9" s="73"/>
      <c r="D9" s="73" t="s">
        <v>128</v>
      </c>
      <c r="E9" s="31" t="s">
        <v>57</v>
      </c>
      <c r="F9" s="103">
        <v>6</v>
      </c>
      <c r="G9" s="103">
        <v>12</v>
      </c>
      <c r="H9" s="104">
        <v>3</v>
      </c>
      <c r="I9" s="86">
        <f t="shared" si="0"/>
        <v>-0.75</v>
      </c>
      <c r="J9" s="105">
        <v>0.5</v>
      </c>
      <c r="K9" s="86">
        <v>-0.2063</v>
      </c>
      <c r="L9" s="86">
        <f>1-J9</f>
        <v>0.5</v>
      </c>
      <c r="M9" s="86">
        <f>I9*J9+K9*L9</f>
        <v>-0.47815</v>
      </c>
      <c r="N9" s="105">
        <v>0</v>
      </c>
      <c r="O9" s="39">
        <v>3</v>
      </c>
      <c r="P9" s="39">
        <f t="shared" si="1"/>
        <v>0</v>
      </c>
      <c r="Q9" s="86">
        <f t="shared" si="2"/>
        <v>0</v>
      </c>
    </row>
    <row r="10" ht="15" customHeight="1" spans="1:17">
      <c r="A10" s="73"/>
      <c r="B10" s="73"/>
      <c r="C10" s="73"/>
      <c r="D10" s="73" t="s">
        <v>158</v>
      </c>
      <c r="E10" s="31" t="s">
        <v>57</v>
      </c>
      <c r="F10" s="39">
        <f>F11-F12+F13</f>
        <v>0</v>
      </c>
      <c r="G10" s="39">
        <f>G11-G12+G13</f>
        <v>0</v>
      </c>
      <c r="H10" s="39">
        <f>H11-H12+H13</f>
        <v>0</v>
      </c>
      <c r="I10" s="86">
        <f t="shared" si="0"/>
        <v>0</v>
      </c>
      <c r="J10" s="102"/>
      <c r="K10" s="86">
        <v>0</v>
      </c>
      <c r="L10" s="102"/>
      <c r="M10" s="102"/>
      <c r="N10" s="102"/>
      <c r="O10" s="39">
        <v>0</v>
      </c>
      <c r="P10" s="39">
        <f t="shared" si="1"/>
        <v>0</v>
      </c>
      <c r="Q10" s="86">
        <f t="shared" si="2"/>
        <v>0</v>
      </c>
    </row>
    <row r="11" ht="15" customHeight="1" spans="1:17">
      <c r="A11" s="73"/>
      <c r="B11" s="73"/>
      <c r="C11" s="73"/>
      <c r="D11" s="73" t="s">
        <v>126</v>
      </c>
      <c r="E11" s="31" t="s">
        <v>57</v>
      </c>
      <c r="F11" s="103">
        <v>0</v>
      </c>
      <c r="G11" s="103">
        <v>0</v>
      </c>
      <c r="H11" s="103">
        <v>0</v>
      </c>
      <c r="I11" s="86">
        <f t="shared" si="0"/>
        <v>0</v>
      </c>
      <c r="J11" s="102"/>
      <c r="K11" s="86">
        <v>0</v>
      </c>
      <c r="L11" s="102"/>
      <c r="M11" s="102"/>
      <c r="N11" s="102"/>
      <c r="O11" s="39">
        <v>0</v>
      </c>
      <c r="P11" s="39">
        <f t="shared" si="1"/>
        <v>0</v>
      </c>
      <c r="Q11" s="86">
        <f t="shared" si="2"/>
        <v>0</v>
      </c>
    </row>
    <row r="12" ht="15" customHeight="1" spans="1:17">
      <c r="A12" s="73"/>
      <c r="B12" s="73"/>
      <c r="C12" s="73"/>
      <c r="D12" s="73" t="s">
        <v>127</v>
      </c>
      <c r="E12" s="31" t="s">
        <v>57</v>
      </c>
      <c r="F12" s="103">
        <v>0</v>
      </c>
      <c r="G12" s="103">
        <v>0</v>
      </c>
      <c r="H12" s="103">
        <v>0</v>
      </c>
      <c r="I12" s="86">
        <f t="shared" si="0"/>
        <v>0</v>
      </c>
      <c r="J12" s="105">
        <v>0</v>
      </c>
      <c r="K12" s="86">
        <v>0</v>
      </c>
      <c r="L12" s="86">
        <f>1-J12</f>
        <v>1</v>
      </c>
      <c r="M12" s="86">
        <f>I12*J12+K12*L12</f>
        <v>0</v>
      </c>
      <c r="N12" s="105">
        <v>0</v>
      </c>
      <c r="O12" s="39">
        <v>0</v>
      </c>
      <c r="P12" s="39">
        <f t="shared" si="1"/>
        <v>0</v>
      </c>
      <c r="Q12" s="86">
        <f t="shared" si="2"/>
        <v>0</v>
      </c>
    </row>
    <row r="13" ht="15" customHeight="1" spans="1:17">
      <c r="A13" s="73"/>
      <c r="B13" s="73"/>
      <c r="C13" s="73"/>
      <c r="D13" s="73" t="s">
        <v>128</v>
      </c>
      <c r="E13" s="31" t="s">
        <v>57</v>
      </c>
      <c r="F13" s="423">
        <v>0</v>
      </c>
      <c r="G13" s="103">
        <v>0</v>
      </c>
      <c r="H13" s="103">
        <v>0</v>
      </c>
      <c r="I13" s="86">
        <f t="shared" si="0"/>
        <v>0</v>
      </c>
      <c r="J13" s="105">
        <v>0</v>
      </c>
      <c r="K13" s="86">
        <v>0</v>
      </c>
      <c r="L13" s="86">
        <f>1-J13</f>
        <v>1</v>
      </c>
      <c r="M13" s="86">
        <f>I13*J13+K13*L13</f>
        <v>0</v>
      </c>
      <c r="N13" s="105">
        <v>0</v>
      </c>
      <c r="O13" s="39">
        <v>0</v>
      </c>
      <c r="P13" s="39">
        <f t="shared" si="1"/>
        <v>0</v>
      </c>
      <c r="Q13" s="86">
        <f t="shared" si="2"/>
        <v>0</v>
      </c>
    </row>
    <row r="14" ht="15" customHeight="1" spans="1:17">
      <c r="A14" s="73"/>
      <c r="B14" s="73"/>
      <c r="C14" s="73" t="s">
        <v>129</v>
      </c>
      <c r="D14" s="73"/>
      <c r="E14" s="31" t="s">
        <v>57</v>
      </c>
      <c r="F14" s="39">
        <f>F15-F16</f>
        <v>0</v>
      </c>
      <c r="G14" s="39">
        <f>G15-G16</f>
        <v>0</v>
      </c>
      <c r="H14" s="104">
        <v>0</v>
      </c>
      <c r="I14" s="86">
        <f t="shared" si="0"/>
        <v>0</v>
      </c>
      <c r="J14" s="102"/>
      <c r="K14" s="86">
        <v>0</v>
      </c>
      <c r="L14" s="102"/>
      <c r="M14" s="102"/>
      <c r="N14" s="102"/>
      <c r="O14" s="39">
        <v>0</v>
      </c>
      <c r="P14" s="39">
        <f t="shared" si="1"/>
        <v>0</v>
      </c>
      <c r="Q14" s="86">
        <f t="shared" si="2"/>
        <v>0</v>
      </c>
    </row>
    <row r="15" ht="15" customHeight="1" spans="1:17">
      <c r="A15" s="73"/>
      <c r="B15" s="73"/>
      <c r="C15" s="73" t="s">
        <v>130</v>
      </c>
      <c r="D15" s="73"/>
      <c r="E15" s="31" t="s">
        <v>57</v>
      </c>
      <c r="F15" s="103">
        <v>0</v>
      </c>
      <c r="G15" s="103">
        <v>0</v>
      </c>
      <c r="H15" s="104">
        <v>0</v>
      </c>
      <c r="I15" s="86">
        <f t="shared" si="0"/>
        <v>0</v>
      </c>
      <c r="J15" s="102"/>
      <c r="K15" s="86">
        <v>0</v>
      </c>
      <c r="L15" s="102"/>
      <c r="M15" s="102"/>
      <c r="N15" s="102"/>
      <c r="O15" s="39">
        <v>0</v>
      </c>
      <c r="P15" s="39">
        <f t="shared" si="1"/>
        <v>0</v>
      </c>
      <c r="Q15" s="86">
        <f t="shared" si="2"/>
        <v>0</v>
      </c>
    </row>
    <row r="16" ht="15" customHeight="1" spans="1:17">
      <c r="A16" s="73"/>
      <c r="B16" s="73"/>
      <c r="C16" s="73" t="s">
        <v>131</v>
      </c>
      <c r="D16" s="73"/>
      <c r="E16" s="31" t="s">
        <v>57</v>
      </c>
      <c r="F16" s="103">
        <v>0</v>
      </c>
      <c r="G16" s="103">
        <v>0</v>
      </c>
      <c r="H16" s="104">
        <v>0</v>
      </c>
      <c r="I16" s="86">
        <f t="shared" si="0"/>
        <v>0</v>
      </c>
      <c r="J16" s="105">
        <v>0</v>
      </c>
      <c r="K16" s="86">
        <v>0</v>
      </c>
      <c r="L16" s="86">
        <f>1-J16</f>
        <v>1</v>
      </c>
      <c r="M16" s="86">
        <f>I16*J16+K16*L16</f>
        <v>0</v>
      </c>
      <c r="N16" s="105">
        <v>0</v>
      </c>
      <c r="O16" s="39">
        <v>0</v>
      </c>
      <c r="P16" s="39">
        <f t="shared" si="1"/>
        <v>0</v>
      </c>
      <c r="Q16" s="86">
        <f t="shared" si="2"/>
        <v>0</v>
      </c>
    </row>
    <row r="17" ht="15" customHeight="1" spans="1:17">
      <c r="A17" s="73"/>
      <c r="B17" s="73" t="s">
        <v>159</v>
      </c>
      <c r="C17" s="73" t="s">
        <v>123</v>
      </c>
      <c r="D17" s="73" t="s">
        <v>124</v>
      </c>
      <c r="E17" s="31" t="s">
        <v>75</v>
      </c>
      <c r="F17" s="101">
        <f>ROUND(IF(F7+F6=0,0,F28/((F7+F6)/2)/12),2)</f>
        <v>1161.15</v>
      </c>
      <c r="G17" s="101">
        <f>ROUND(IF(G7+G6=0,0,G28/((G7+G6)/2)/12),2)</f>
        <v>1858.58</v>
      </c>
      <c r="H17" s="101">
        <f>ROUND(IF(H7+H6=0,0,H28/((H7+H6)/2)/12),2)</f>
        <v>1867.53</v>
      </c>
      <c r="I17" s="86">
        <f t="shared" si="0"/>
        <v>0.0048</v>
      </c>
      <c r="J17" s="119"/>
      <c r="K17" s="86">
        <v>0.1716</v>
      </c>
      <c r="L17" s="102"/>
      <c r="M17" s="119"/>
      <c r="N17" s="119"/>
      <c r="O17" s="101">
        <f>ROUND(ROUND(IF(O7+O6=0,0,O28/((O7+O6)/2)/12),2),2)</f>
        <v>2029.27</v>
      </c>
      <c r="P17" s="101">
        <f t="shared" si="1"/>
        <v>161.74</v>
      </c>
      <c r="Q17" s="86">
        <f t="shared" si="2"/>
        <v>0.0866</v>
      </c>
    </row>
    <row r="18" ht="15" customHeight="1" spans="1:17">
      <c r="A18" s="73"/>
      <c r="B18" s="73"/>
      <c r="C18" s="73"/>
      <c r="D18" s="73" t="s">
        <v>126</v>
      </c>
      <c r="E18" s="31" t="s">
        <v>75</v>
      </c>
      <c r="F18" s="424">
        <v>981.08</v>
      </c>
      <c r="G18" s="74">
        <v>1870.75</v>
      </c>
      <c r="H18" s="74">
        <v>1709.89</v>
      </c>
      <c r="I18" s="86">
        <f t="shared" si="0"/>
        <v>-0.086</v>
      </c>
      <c r="J18" s="428">
        <v>0.5</v>
      </c>
      <c r="K18" s="86">
        <v>0.2034</v>
      </c>
      <c r="L18" s="86">
        <f>1-J18</f>
        <v>0.5</v>
      </c>
      <c r="M18" s="86">
        <f>I18*J18+K18*L18</f>
        <v>0.0587</v>
      </c>
      <c r="N18" s="428">
        <v>0.09</v>
      </c>
      <c r="O18" s="101">
        <v>1863.78</v>
      </c>
      <c r="P18" s="101">
        <f t="shared" si="1"/>
        <v>153.89</v>
      </c>
      <c r="Q18" s="86">
        <f t="shared" si="2"/>
        <v>0.09</v>
      </c>
    </row>
    <row r="19" ht="15" customHeight="1" spans="1:17">
      <c r="A19" s="243"/>
      <c r="B19" s="243"/>
      <c r="C19" s="243"/>
      <c r="D19" s="73" t="s">
        <v>160</v>
      </c>
      <c r="E19" s="31" t="s">
        <v>75</v>
      </c>
      <c r="F19" s="425"/>
      <c r="G19" s="425"/>
      <c r="H19" s="82">
        <v>180</v>
      </c>
      <c r="I19" s="102"/>
      <c r="J19" s="119"/>
      <c r="K19" s="119"/>
      <c r="L19" s="119"/>
      <c r="M19" s="119"/>
      <c r="N19" s="119"/>
      <c r="O19" s="82">
        <v>190</v>
      </c>
      <c r="P19" s="101">
        <f t="shared" si="1"/>
        <v>10</v>
      </c>
      <c r="Q19" s="86">
        <f t="shared" si="2"/>
        <v>0.0556</v>
      </c>
    </row>
    <row r="20" ht="15" customHeight="1" spans="1:17">
      <c r="A20" s="73"/>
      <c r="B20" s="73"/>
      <c r="C20" s="73"/>
      <c r="D20" s="73" t="s">
        <v>161</v>
      </c>
      <c r="E20" s="31" t="s">
        <v>75</v>
      </c>
      <c r="F20" s="426">
        <v>1161.15</v>
      </c>
      <c r="G20" s="82">
        <v>1057</v>
      </c>
      <c r="H20" s="82">
        <v>1100</v>
      </c>
      <c r="I20" s="86">
        <f>ROUND(IF(G20=0,0,H20/G20-1),4)</f>
        <v>0.0407</v>
      </c>
      <c r="J20" s="428">
        <v>0.5</v>
      </c>
      <c r="K20" s="86">
        <v>-0.0179</v>
      </c>
      <c r="L20" s="86">
        <f>1-J20</f>
        <v>0.5</v>
      </c>
      <c r="M20" s="86">
        <f>I20*J20+K20*L20</f>
        <v>0.0114</v>
      </c>
      <c r="N20" s="428">
        <v>0.05</v>
      </c>
      <c r="O20" s="101">
        <v>1155</v>
      </c>
      <c r="P20" s="101">
        <f t="shared" si="1"/>
        <v>55</v>
      </c>
      <c r="Q20" s="86">
        <f t="shared" si="2"/>
        <v>0.05</v>
      </c>
    </row>
    <row r="21" ht="15" customHeight="1" spans="1:17">
      <c r="A21" s="73"/>
      <c r="B21" s="73"/>
      <c r="C21" s="73"/>
      <c r="D21" s="73" t="s">
        <v>158</v>
      </c>
      <c r="E21" s="31" t="s">
        <v>75</v>
      </c>
      <c r="F21" s="101">
        <f>ROUND(IF(F10+F11=0,0,F29/((F10+F11)/2)/12),2)</f>
        <v>0</v>
      </c>
      <c r="G21" s="101">
        <f>ROUND(IF(G10+G11=0,0,G29/((G10+G11)/2)/12),2)</f>
        <v>0</v>
      </c>
      <c r="H21" s="82">
        <v>0</v>
      </c>
      <c r="I21" s="86">
        <f>ROUND(IF(G21=0,0,H21/G21-1),4)</f>
        <v>0</v>
      </c>
      <c r="J21" s="119"/>
      <c r="K21" s="86">
        <v>0</v>
      </c>
      <c r="L21" s="102"/>
      <c r="M21" s="119"/>
      <c r="N21" s="119"/>
      <c r="O21" s="101">
        <f>ROUND(IF(O10+O11=0,0,O29/((O10+O11)/2)/12),2)</f>
        <v>0</v>
      </c>
      <c r="P21" s="101">
        <f t="shared" si="1"/>
        <v>0</v>
      </c>
      <c r="Q21" s="86">
        <f t="shared" si="2"/>
        <v>0</v>
      </c>
    </row>
    <row r="22" ht="15" customHeight="1" spans="1:17">
      <c r="A22" s="73"/>
      <c r="B22" s="73"/>
      <c r="C22" s="73"/>
      <c r="D22" s="73" t="s">
        <v>126</v>
      </c>
      <c r="E22" s="31" t="s">
        <v>75</v>
      </c>
      <c r="F22" s="426">
        <v>0</v>
      </c>
      <c r="G22" s="82">
        <v>0</v>
      </c>
      <c r="H22" s="82">
        <v>0</v>
      </c>
      <c r="I22" s="86">
        <f>ROUND(IF(G22=0,0,H22/G22-1),4)</f>
        <v>0</v>
      </c>
      <c r="J22" s="428">
        <v>0</v>
      </c>
      <c r="K22" s="86">
        <v>0</v>
      </c>
      <c r="L22" s="86">
        <f>1-J22</f>
        <v>1</v>
      </c>
      <c r="M22" s="86">
        <f>I22*J22+K22*L22</f>
        <v>0</v>
      </c>
      <c r="N22" s="428">
        <v>0</v>
      </c>
      <c r="O22" s="101">
        <v>0</v>
      </c>
      <c r="P22" s="101">
        <f t="shared" si="1"/>
        <v>0</v>
      </c>
      <c r="Q22" s="86">
        <f t="shared" si="2"/>
        <v>0</v>
      </c>
    </row>
    <row r="23" ht="15" customHeight="1" spans="1:17">
      <c r="A23" s="243"/>
      <c r="B23" s="243"/>
      <c r="C23" s="243"/>
      <c r="D23" s="73" t="s">
        <v>160</v>
      </c>
      <c r="E23" s="31" t="s">
        <v>75</v>
      </c>
      <c r="F23" s="425"/>
      <c r="G23" s="425"/>
      <c r="H23" s="82">
        <v>0</v>
      </c>
      <c r="I23" s="102"/>
      <c r="J23" s="119"/>
      <c r="K23" s="119"/>
      <c r="L23" s="119"/>
      <c r="M23" s="119"/>
      <c r="N23" s="119"/>
      <c r="O23" s="82">
        <v>0</v>
      </c>
      <c r="P23" s="101">
        <f t="shared" si="1"/>
        <v>0</v>
      </c>
      <c r="Q23" s="86">
        <f t="shared" si="2"/>
        <v>0</v>
      </c>
    </row>
    <row r="24" ht="15" customHeight="1" spans="1:17">
      <c r="A24" s="73"/>
      <c r="B24" s="73"/>
      <c r="C24" s="73"/>
      <c r="D24" s="73" t="s">
        <v>161</v>
      </c>
      <c r="E24" s="31" t="s">
        <v>75</v>
      </c>
      <c r="F24" s="82">
        <v>0</v>
      </c>
      <c r="G24" s="82">
        <v>0</v>
      </c>
      <c r="H24" s="82">
        <v>0</v>
      </c>
      <c r="I24" s="86">
        <f t="shared" ref="I24:I34" si="3">ROUND(IF(G24=0,0,H24/G24-1),4)</f>
        <v>0</v>
      </c>
      <c r="J24" s="105">
        <v>0</v>
      </c>
      <c r="K24" s="86">
        <v>0</v>
      </c>
      <c r="L24" s="86">
        <f>1-J24</f>
        <v>1</v>
      </c>
      <c r="M24" s="86">
        <f>I24*J24+K24*L24</f>
        <v>0</v>
      </c>
      <c r="N24" s="105">
        <v>0</v>
      </c>
      <c r="O24" s="101">
        <v>0</v>
      </c>
      <c r="P24" s="101">
        <f t="shared" si="1"/>
        <v>0</v>
      </c>
      <c r="Q24" s="86">
        <f t="shared" si="2"/>
        <v>0</v>
      </c>
    </row>
    <row r="25" ht="15" customHeight="1" spans="1:17">
      <c r="A25" s="73"/>
      <c r="B25" s="73"/>
      <c r="C25" s="73" t="s">
        <v>162</v>
      </c>
      <c r="D25" s="73"/>
      <c r="E25" s="31" t="s">
        <v>75</v>
      </c>
      <c r="F25" s="74">
        <v>0</v>
      </c>
      <c r="G25" s="74">
        <v>0</v>
      </c>
      <c r="H25" s="74">
        <v>0</v>
      </c>
      <c r="I25" s="86">
        <f t="shared" si="3"/>
        <v>0</v>
      </c>
      <c r="J25" s="105">
        <v>0</v>
      </c>
      <c r="K25" s="86">
        <v>0</v>
      </c>
      <c r="L25" s="86">
        <f>1-J25</f>
        <v>1</v>
      </c>
      <c r="M25" s="86">
        <f>I25*J25+K25*L25</f>
        <v>0</v>
      </c>
      <c r="N25" s="105">
        <v>0</v>
      </c>
      <c r="O25" s="101">
        <v>0</v>
      </c>
      <c r="P25" s="101">
        <f t="shared" si="1"/>
        <v>0</v>
      </c>
      <c r="Q25" s="86">
        <f t="shared" si="2"/>
        <v>0</v>
      </c>
    </row>
    <row r="26" ht="15" customHeight="1" spans="1:17">
      <c r="A26" s="73" t="s">
        <v>163</v>
      </c>
      <c r="B26" s="73" t="s">
        <v>164</v>
      </c>
      <c r="C26" s="73"/>
      <c r="D26" s="73"/>
      <c r="E26" s="31" t="s">
        <v>75</v>
      </c>
      <c r="F26" s="427">
        <f>F27+F30+F31</f>
        <v>404078.67</v>
      </c>
      <c r="G26" s="101">
        <f>G27+G30+G31</f>
        <v>1025933.98</v>
      </c>
      <c r="H26" s="101">
        <f>H27+H30+H31</f>
        <v>1187752.02</v>
      </c>
      <c r="I26" s="86">
        <f t="shared" si="3"/>
        <v>0.1577</v>
      </c>
      <c r="J26" s="102"/>
      <c r="K26" s="86">
        <v>0.4325</v>
      </c>
      <c r="L26" s="102"/>
      <c r="M26" s="102"/>
      <c r="N26" s="102"/>
      <c r="O26" s="101">
        <f>O27+O30+O31</f>
        <v>1339316.76</v>
      </c>
      <c r="P26" s="101">
        <f t="shared" si="1"/>
        <v>151564.74</v>
      </c>
      <c r="Q26" s="86">
        <f t="shared" si="2"/>
        <v>0.1276</v>
      </c>
    </row>
    <row r="27" ht="15" customHeight="1" spans="1:17">
      <c r="A27" s="73"/>
      <c r="B27" s="73" t="s">
        <v>165</v>
      </c>
      <c r="C27" s="259"/>
      <c r="D27" s="259" t="s">
        <v>166</v>
      </c>
      <c r="E27" s="31" t="s">
        <v>75</v>
      </c>
      <c r="F27" s="101">
        <f>F28+F29</f>
        <v>404078.67</v>
      </c>
      <c r="G27" s="101">
        <f>G28+G29</f>
        <v>1025933.98</v>
      </c>
      <c r="H27" s="101">
        <f>H28+H29</f>
        <v>1187752.02</v>
      </c>
      <c r="I27" s="86">
        <f t="shared" si="3"/>
        <v>0.1577</v>
      </c>
      <c r="J27" s="102"/>
      <c r="K27" s="86">
        <v>0.4325</v>
      </c>
      <c r="L27" s="102"/>
      <c r="M27" s="102"/>
      <c r="N27" s="102"/>
      <c r="O27" s="101">
        <f>O28+O29</f>
        <v>1339316.76</v>
      </c>
      <c r="P27" s="101">
        <f t="shared" si="1"/>
        <v>151564.74</v>
      </c>
      <c r="Q27" s="86">
        <f t="shared" si="2"/>
        <v>0.1276</v>
      </c>
    </row>
    <row r="28" ht="15" customHeight="1" spans="1:17">
      <c r="A28" s="73"/>
      <c r="B28" s="73" t="s">
        <v>167</v>
      </c>
      <c r="C28" s="259"/>
      <c r="D28" s="259"/>
      <c r="E28" s="31" t="s">
        <v>75</v>
      </c>
      <c r="F28" s="82">
        <v>404078.67</v>
      </c>
      <c r="G28" s="82">
        <v>1025933.98</v>
      </c>
      <c r="H28" s="101">
        <v>1187752.02</v>
      </c>
      <c r="I28" s="86">
        <f t="shared" si="3"/>
        <v>0.1577</v>
      </c>
      <c r="J28" s="102"/>
      <c r="K28" s="86">
        <v>0.4325</v>
      </c>
      <c r="L28" s="102"/>
      <c r="M28" s="102"/>
      <c r="N28" s="102"/>
      <c r="O28" s="101">
        <v>1339316.76</v>
      </c>
      <c r="P28" s="101">
        <f t="shared" si="1"/>
        <v>151564.74</v>
      </c>
      <c r="Q28" s="86">
        <f t="shared" si="2"/>
        <v>0.1276</v>
      </c>
    </row>
    <row r="29" ht="15" customHeight="1" spans="1:17">
      <c r="A29" s="73"/>
      <c r="B29" s="73" t="s">
        <v>168</v>
      </c>
      <c r="C29" s="259"/>
      <c r="D29" s="259"/>
      <c r="E29" s="31" t="s">
        <v>75</v>
      </c>
      <c r="F29" s="82">
        <v>0</v>
      </c>
      <c r="G29" s="82">
        <v>0</v>
      </c>
      <c r="H29" s="101">
        <v>0</v>
      </c>
      <c r="I29" s="86">
        <f t="shared" si="3"/>
        <v>0</v>
      </c>
      <c r="J29" s="102"/>
      <c r="K29" s="86">
        <v>0</v>
      </c>
      <c r="L29" s="102"/>
      <c r="M29" s="102"/>
      <c r="N29" s="102"/>
      <c r="O29" s="101">
        <v>0</v>
      </c>
      <c r="P29" s="101">
        <f t="shared" si="1"/>
        <v>0</v>
      </c>
      <c r="Q29" s="86">
        <f t="shared" si="2"/>
        <v>0</v>
      </c>
    </row>
    <row r="30" ht="15" customHeight="1" spans="1:17">
      <c r="A30" s="73"/>
      <c r="B30" s="73" t="s">
        <v>169</v>
      </c>
      <c r="C30" s="259"/>
      <c r="D30" s="259"/>
      <c r="E30" s="31" t="s">
        <v>75</v>
      </c>
      <c r="F30" s="82">
        <v>0</v>
      </c>
      <c r="G30" s="82">
        <v>0</v>
      </c>
      <c r="H30" s="101">
        <v>0</v>
      </c>
      <c r="I30" s="86">
        <f t="shared" si="3"/>
        <v>0</v>
      </c>
      <c r="J30" s="102"/>
      <c r="K30" s="86">
        <v>0</v>
      </c>
      <c r="L30" s="102"/>
      <c r="M30" s="102"/>
      <c r="N30" s="102"/>
      <c r="O30" s="101">
        <v>0</v>
      </c>
      <c r="P30" s="101">
        <f t="shared" si="1"/>
        <v>0</v>
      </c>
      <c r="Q30" s="86">
        <f t="shared" si="2"/>
        <v>0</v>
      </c>
    </row>
    <row r="31" ht="15" customHeight="1" spans="1:17">
      <c r="A31" s="243"/>
      <c r="B31" s="73" t="s">
        <v>170</v>
      </c>
      <c r="C31" s="259"/>
      <c r="D31" s="259"/>
      <c r="E31" s="31" t="s">
        <v>75</v>
      </c>
      <c r="F31" s="426">
        <v>0</v>
      </c>
      <c r="G31" s="82">
        <v>0</v>
      </c>
      <c r="H31" s="82">
        <v>0</v>
      </c>
      <c r="I31" s="86">
        <f t="shared" si="3"/>
        <v>0</v>
      </c>
      <c r="J31" s="119"/>
      <c r="K31" s="86">
        <v>0</v>
      </c>
      <c r="L31" s="102"/>
      <c r="M31" s="119"/>
      <c r="N31" s="102"/>
      <c r="O31" s="82">
        <v>0</v>
      </c>
      <c r="P31" s="101">
        <f t="shared" si="1"/>
        <v>0</v>
      </c>
      <c r="Q31" s="86">
        <f t="shared" si="2"/>
        <v>0</v>
      </c>
    </row>
    <row r="32" ht="15" customHeight="1" spans="1:17">
      <c r="A32" s="73"/>
      <c r="B32" s="73" t="s">
        <v>171</v>
      </c>
      <c r="C32" s="259"/>
      <c r="D32" s="259"/>
      <c r="E32" s="31" t="s">
        <v>75</v>
      </c>
      <c r="F32" s="101">
        <f>F34+F33</f>
        <v>0</v>
      </c>
      <c r="G32" s="101">
        <f>G34+G33</f>
        <v>0</v>
      </c>
      <c r="H32" s="101">
        <f>H33+H34</f>
        <v>0</v>
      </c>
      <c r="I32" s="86">
        <f t="shared" si="3"/>
        <v>0</v>
      </c>
      <c r="J32" s="102"/>
      <c r="K32" s="86">
        <v>0</v>
      </c>
      <c r="L32" s="102"/>
      <c r="M32" s="102"/>
      <c r="N32" s="102"/>
      <c r="O32" s="101">
        <f>O33+O34</f>
        <v>0</v>
      </c>
      <c r="P32" s="101">
        <f t="shared" si="1"/>
        <v>0</v>
      </c>
      <c r="Q32" s="86">
        <f t="shared" si="2"/>
        <v>0</v>
      </c>
    </row>
    <row r="33" ht="15" customHeight="1" spans="1:17">
      <c r="A33" s="73"/>
      <c r="B33" s="73" t="s">
        <v>172</v>
      </c>
      <c r="C33" s="259"/>
      <c r="D33" s="259"/>
      <c r="E33" s="31" t="s">
        <v>75</v>
      </c>
      <c r="F33" s="82">
        <v>0</v>
      </c>
      <c r="G33" s="82">
        <v>0</v>
      </c>
      <c r="H33" s="74">
        <v>0</v>
      </c>
      <c r="I33" s="86">
        <f t="shared" si="3"/>
        <v>0</v>
      </c>
      <c r="J33" s="105">
        <v>0</v>
      </c>
      <c r="K33" s="86">
        <v>0</v>
      </c>
      <c r="L33" s="86">
        <f>1-J33</f>
        <v>1</v>
      </c>
      <c r="M33" s="86">
        <f>I33*J33+K33*L33</f>
        <v>0</v>
      </c>
      <c r="N33" s="105">
        <v>0</v>
      </c>
      <c r="O33" s="101">
        <v>0</v>
      </c>
      <c r="P33" s="101">
        <f t="shared" si="1"/>
        <v>0</v>
      </c>
      <c r="Q33" s="86">
        <f t="shared" si="2"/>
        <v>0</v>
      </c>
    </row>
    <row r="34" ht="15" customHeight="1" spans="1:17">
      <c r="A34" s="73"/>
      <c r="B34" s="73" t="s">
        <v>173</v>
      </c>
      <c r="C34" s="259"/>
      <c r="D34" s="259"/>
      <c r="E34" s="31" t="s">
        <v>75</v>
      </c>
      <c r="F34" s="82">
        <v>0</v>
      </c>
      <c r="G34" s="82">
        <v>0</v>
      </c>
      <c r="H34" s="74">
        <v>0</v>
      </c>
      <c r="I34" s="86">
        <f t="shared" si="3"/>
        <v>0</v>
      </c>
      <c r="J34" s="102"/>
      <c r="K34" s="86">
        <v>0</v>
      </c>
      <c r="L34" s="102"/>
      <c r="M34" s="102"/>
      <c r="N34" s="102"/>
      <c r="O34" s="82">
        <v>0</v>
      </c>
      <c r="P34" s="101">
        <f t="shared" si="1"/>
        <v>0</v>
      </c>
      <c r="Q34" s="86">
        <f t="shared" si="2"/>
        <v>0</v>
      </c>
    </row>
  </sheetData>
  <mergeCells count="32">
    <mergeCell ref="A1:P1"/>
    <mergeCell ref="A3:C3"/>
    <mergeCell ref="D3:F3"/>
    <mergeCell ref="P3:Q3"/>
    <mergeCell ref="I4:J4"/>
    <mergeCell ref="K4:L4"/>
    <mergeCell ref="M4:N4"/>
    <mergeCell ref="O4:Q4"/>
    <mergeCell ref="C14:D14"/>
    <mergeCell ref="C15:D15"/>
    <mergeCell ref="C16:D16"/>
    <mergeCell ref="C25:D25"/>
    <mergeCell ref="B26:D26"/>
    <mergeCell ref="B27:D27"/>
    <mergeCell ref="B28:D28"/>
    <mergeCell ref="B29:D29"/>
    <mergeCell ref="B30:D30"/>
    <mergeCell ref="B31:D31"/>
    <mergeCell ref="B32:D32"/>
    <mergeCell ref="B33:D33"/>
    <mergeCell ref="B34:D34"/>
    <mergeCell ref="A6:A25"/>
    <mergeCell ref="A26:A34"/>
    <mergeCell ref="B6:B16"/>
    <mergeCell ref="B17:B25"/>
    <mergeCell ref="C6:C13"/>
    <mergeCell ref="C17:C24"/>
    <mergeCell ref="E4:E5"/>
    <mergeCell ref="F4:F5"/>
    <mergeCell ref="G4:G5"/>
    <mergeCell ref="H4:H5"/>
    <mergeCell ref="A4:D5"/>
  </mergeCells>
  <printOptions horizontalCentered="1"/>
  <pageMargins left="1.18110236220472" right="1.18110236220472" top="1.18110236220472" bottom="1.18110236220472" header="0.51181" footer="0.51181"/>
  <pageSetup paperSize="9" scale="72" orientation="landscape" errors="blank"/>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
  <sheetViews>
    <sheetView showGridLines="0" workbookViewId="0">
      <pane topLeftCell="C9" activePane="bottomRight" state="frozen"/>
      <selection activeCell="A1" sqref="A1"/>
    </sheetView>
  </sheetViews>
  <sheetFormatPr defaultColWidth="8" defaultRowHeight="13.5"/>
  <cols>
    <col min="1" max="1" width="8" style="1" hidden="1"/>
    <col min="2" max="2" width="15.8916666666667" style="1"/>
    <col min="3" max="14" width="17.7333333333333" style="1"/>
  </cols>
  <sheetData>
    <row r="1" ht="37.5" customHeight="1" spans="1:14">
      <c r="A1" s="408"/>
      <c r="B1" s="409" t="s">
        <v>174</v>
      </c>
      <c r="C1" s="141"/>
      <c r="D1" s="141"/>
      <c r="E1" s="141"/>
      <c r="F1" s="141"/>
      <c r="G1" s="410"/>
      <c r="H1" s="410"/>
      <c r="I1" s="141"/>
      <c r="J1" s="141"/>
      <c r="K1" s="141"/>
      <c r="L1" s="141"/>
      <c r="M1" s="141"/>
      <c r="N1" s="141"/>
    </row>
    <row r="2" ht="14.25" hidden="1" customHeight="1" spans="1:14">
      <c r="A2" s="178"/>
      <c r="B2" s="411"/>
      <c r="C2" s="411"/>
      <c r="D2" s="411"/>
      <c r="E2" s="411"/>
      <c r="F2" s="411"/>
      <c r="G2" s="140"/>
      <c r="H2" s="140"/>
      <c r="I2" s="411"/>
      <c r="J2" s="411"/>
      <c r="K2" s="411"/>
      <c r="L2" s="411"/>
      <c r="M2" s="411"/>
      <c r="N2" s="411"/>
    </row>
    <row r="3" ht="15.75" customHeight="1" spans="1:14">
      <c r="A3" s="412"/>
      <c r="B3" s="98" t="s">
        <v>40</v>
      </c>
      <c r="C3" s="171" t="s">
        <v>41</v>
      </c>
      <c r="D3" s="125"/>
      <c r="E3" s="170"/>
      <c r="F3" s="170"/>
      <c r="G3" s="413"/>
      <c r="H3" s="414" t="s">
        <v>2</v>
      </c>
      <c r="I3" s="171"/>
      <c r="J3" s="170"/>
      <c r="K3" s="126"/>
      <c r="L3" s="170"/>
      <c r="M3" s="170"/>
      <c r="N3" s="170" t="s">
        <v>133</v>
      </c>
    </row>
    <row r="4" ht="15" customHeight="1" spans="1:14">
      <c r="A4" s="415"/>
      <c r="B4" s="416" t="s">
        <v>63</v>
      </c>
      <c r="C4" s="50" t="s">
        <v>175</v>
      </c>
      <c r="D4" s="50"/>
      <c r="E4" s="50"/>
      <c r="F4" s="50"/>
      <c r="G4" s="106"/>
      <c r="H4" s="106"/>
      <c r="I4" s="50"/>
      <c r="J4" s="50"/>
      <c r="K4" s="50"/>
      <c r="L4" s="50"/>
      <c r="M4" s="50"/>
      <c r="N4" s="50"/>
    </row>
    <row r="5" ht="15" customHeight="1" spans="1:14">
      <c r="A5" s="415"/>
      <c r="B5" s="416"/>
      <c r="C5" s="50" t="s">
        <v>108</v>
      </c>
      <c r="D5" s="50" t="s">
        <v>176</v>
      </c>
      <c r="E5" s="50"/>
      <c r="F5" s="50"/>
      <c r="G5" s="106"/>
      <c r="H5" s="106"/>
      <c r="I5" s="50" t="s">
        <v>177</v>
      </c>
      <c r="J5" s="50"/>
      <c r="K5" s="50"/>
      <c r="L5" s="50" t="s">
        <v>178</v>
      </c>
      <c r="M5" s="50"/>
      <c r="N5" s="50"/>
    </row>
    <row r="6" ht="15" customHeight="1" spans="1:14">
      <c r="A6" s="415"/>
      <c r="B6" s="416"/>
      <c r="C6" s="50"/>
      <c r="D6" s="50" t="s">
        <v>179</v>
      </c>
      <c r="E6" s="50" t="s">
        <v>180</v>
      </c>
      <c r="F6" s="50" t="s">
        <v>181</v>
      </c>
      <c r="G6" s="50" t="s">
        <v>182</v>
      </c>
      <c r="H6" s="50" t="s">
        <v>183</v>
      </c>
      <c r="I6" s="50" t="s">
        <v>184</v>
      </c>
      <c r="J6" s="50" t="s">
        <v>185</v>
      </c>
      <c r="K6" s="50" t="s">
        <v>181</v>
      </c>
      <c r="L6" s="50" t="s">
        <v>186</v>
      </c>
      <c r="M6" s="50" t="s">
        <v>187</v>
      </c>
      <c r="N6" s="50" t="s">
        <v>181</v>
      </c>
    </row>
    <row r="7" ht="15" customHeight="1" spans="1:14">
      <c r="A7" s="415"/>
      <c r="B7" s="416"/>
      <c r="C7" s="50"/>
      <c r="D7" s="50"/>
      <c r="E7" s="50"/>
      <c r="F7" s="50"/>
      <c r="G7" s="50"/>
      <c r="H7" s="50"/>
      <c r="I7" s="50"/>
      <c r="J7" s="50"/>
      <c r="K7" s="50"/>
      <c r="L7" s="50"/>
      <c r="M7" s="50"/>
      <c r="N7" s="50"/>
    </row>
    <row r="8" ht="15" customHeight="1" spans="1:14">
      <c r="A8" s="415"/>
      <c r="B8" s="416"/>
      <c r="C8" s="50"/>
      <c r="D8" s="50"/>
      <c r="E8" s="50"/>
      <c r="F8" s="50"/>
      <c r="G8" s="50"/>
      <c r="H8" s="50"/>
      <c r="I8" s="50"/>
      <c r="J8" s="50"/>
      <c r="K8" s="50"/>
      <c r="L8" s="50"/>
      <c r="M8" s="50"/>
      <c r="N8" s="50"/>
    </row>
    <row r="9" ht="24" customHeight="1" spans="1:14">
      <c r="A9" s="417"/>
      <c r="B9" s="418" t="s">
        <v>6</v>
      </c>
      <c r="C9" s="64">
        <f>(F9+K9)-N9</f>
        <v>1339316.76</v>
      </c>
      <c r="D9" s="51">
        <v>54</v>
      </c>
      <c r="E9" s="41">
        <v>2053.78</v>
      </c>
      <c r="F9" s="64">
        <v>1330849.44</v>
      </c>
      <c r="G9" s="41">
        <v>190</v>
      </c>
      <c r="H9" s="64">
        <v>123120</v>
      </c>
      <c r="I9" s="51">
        <v>3</v>
      </c>
      <c r="J9" s="41">
        <v>1155</v>
      </c>
      <c r="K9" s="64">
        <v>20790</v>
      </c>
      <c r="L9" s="51">
        <v>1</v>
      </c>
      <c r="M9" s="41">
        <v>2053.78</v>
      </c>
      <c r="N9" s="64">
        <v>12322.68</v>
      </c>
    </row>
    <row r="10" ht="15" customHeight="1" spans="1:14">
      <c r="A10" s="415"/>
      <c r="B10" s="416" t="s">
        <v>63</v>
      </c>
      <c r="C10" s="50" t="s">
        <v>188</v>
      </c>
      <c r="D10" s="50"/>
      <c r="E10" s="50"/>
      <c r="F10" s="50"/>
      <c r="G10" s="106"/>
      <c r="H10" s="106"/>
      <c r="I10" s="50"/>
      <c r="J10" s="50"/>
      <c r="K10" s="50"/>
      <c r="L10" s="50"/>
      <c r="M10" s="50"/>
      <c r="N10" s="50"/>
    </row>
    <row r="11" ht="15" customHeight="1" spans="1:14">
      <c r="A11" s="415"/>
      <c r="B11" s="416"/>
      <c r="C11" s="50" t="s">
        <v>108</v>
      </c>
      <c r="D11" s="50" t="s">
        <v>176</v>
      </c>
      <c r="E11" s="50"/>
      <c r="F11" s="50"/>
      <c r="G11" s="106"/>
      <c r="H11" s="106"/>
      <c r="I11" s="50" t="s">
        <v>177</v>
      </c>
      <c r="J11" s="50"/>
      <c r="K11" s="50"/>
      <c r="L11" s="50" t="s">
        <v>178</v>
      </c>
      <c r="M11" s="50"/>
      <c r="N11" s="50"/>
    </row>
    <row r="12" ht="15" customHeight="1" spans="1:14">
      <c r="A12" s="415"/>
      <c r="B12" s="416"/>
      <c r="C12" s="50"/>
      <c r="D12" s="50" t="s">
        <v>179</v>
      </c>
      <c r="E12" s="50" t="s">
        <v>180</v>
      </c>
      <c r="F12" s="50" t="s">
        <v>181</v>
      </c>
      <c r="G12" s="50" t="s">
        <v>182</v>
      </c>
      <c r="H12" s="50" t="s">
        <v>183</v>
      </c>
      <c r="I12" s="50" t="s">
        <v>184</v>
      </c>
      <c r="J12" s="50" t="s">
        <v>185</v>
      </c>
      <c r="K12" s="50" t="s">
        <v>181</v>
      </c>
      <c r="L12" s="50" t="s">
        <v>186</v>
      </c>
      <c r="M12" s="50" t="s">
        <v>187</v>
      </c>
      <c r="N12" s="50" t="s">
        <v>181</v>
      </c>
    </row>
    <row r="13" ht="15" customHeight="1" spans="1:14">
      <c r="A13" s="415"/>
      <c r="B13" s="416"/>
      <c r="C13" s="50"/>
      <c r="D13" s="50"/>
      <c r="E13" s="50"/>
      <c r="F13" s="50"/>
      <c r="G13" s="50"/>
      <c r="H13" s="50"/>
      <c r="I13" s="50"/>
      <c r="J13" s="50"/>
      <c r="K13" s="50"/>
      <c r="L13" s="50"/>
      <c r="M13" s="50"/>
      <c r="N13" s="50"/>
    </row>
    <row r="14" ht="15" customHeight="1" spans="1:14">
      <c r="A14" s="415"/>
      <c r="B14" s="416"/>
      <c r="C14" s="50"/>
      <c r="D14" s="50"/>
      <c r="E14" s="50"/>
      <c r="F14" s="50"/>
      <c r="G14" s="50"/>
      <c r="H14" s="50"/>
      <c r="I14" s="50"/>
      <c r="J14" s="50"/>
      <c r="K14" s="50"/>
      <c r="L14" s="50"/>
      <c r="M14" s="50"/>
      <c r="N14" s="50"/>
    </row>
    <row r="15" ht="24" customHeight="1" spans="1:14">
      <c r="A15" s="417"/>
      <c r="B15" s="418" t="s">
        <v>6</v>
      </c>
      <c r="C15" s="64">
        <f>(F15+K15)-N15</f>
        <v>0</v>
      </c>
      <c r="D15" s="51">
        <v>0</v>
      </c>
      <c r="E15" s="41">
        <v>0</v>
      </c>
      <c r="F15" s="64">
        <v>0</v>
      </c>
      <c r="G15" s="41">
        <v>0</v>
      </c>
      <c r="H15" s="64">
        <v>0</v>
      </c>
      <c r="I15" s="51">
        <v>0</v>
      </c>
      <c r="J15" s="41">
        <v>0</v>
      </c>
      <c r="K15" s="64">
        <v>0</v>
      </c>
      <c r="L15" s="51">
        <v>0</v>
      </c>
      <c r="M15" s="41">
        <v>0</v>
      </c>
      <c r="N15" s="64">
        <v>0</v>
      </c>
    </row>
    <row r="16" ht="15" customHeight="1" spans="1:14">
      <c r="A16" s="415"/>
      <c r="B16" s="416" t="s">
        <v>63</v>
      </c>
      <c r="C16" s="50" t="s">
        <v>129</v>
      </c>
      <c r="D16" s="50"/>
      <c r="E16" s="50"/>
      <c r="F16" s="50"/>
      <c r="G16" s="106"/>
      <c r="H16" s="106"/>
      <c r="I16" s="50"/>
      <c r="J16" s="419"/>
      <c r="K16" s="419"/>
      <c r="L16" s="420"/>
      <c r="M16" s="420"/>
      <c r="N16" s="420"/>
    </row>
    <row r="17" ht="15" customHeight="1" spans="1:14">
      <c r="A17" s="415"/>
      <c r="B17" s="416"/>
      <c r="C17" s="50" t="s">
        <v>108</v>
      </c>
      <c r="D17" s="50" t="s">
        <v>189</v>
      </c>
      <c r="E17" s="50"/>
      <c r="F17" s="50"/>
      <c r="G17" s="50" t="s">
        <v>190</v>
      </c>
      <c r="H17" s="50"/>
      <c r="I17" s="50"/>
      <c r="J17" s="419"/>
      <c r="K17" s="419"/>
      <c r="L17" s="419"/>
      <c r="M17" s="419"/>
      <c r="N17" s="419"/>
    </row>
    <row r="18" ht="15" customHeight="1" spans="1:14">
      <c r="A18" s="415"/>
      <c r="B18" s="416"/>
      <c r="C18" s="50"/>
      <c r="D18" s="50" t="s">
        <v>191</v>
      </c>
      <c r="E18" s="50" t="s">
        <v>192</v>
      </c>
      <c r="F18" s="50" t="s">
        <v>181</v>
      </c>
      <c r="G18" s="50" t="s">
        <v>193</v>
      </c>
      <c r="H18" s="50" t="s">
        <v>194</v>
      </c>
      <c r="I18" s="50" t="s">
        <v>181</v>
      </c>
      <c r="J18" s="419"/>
      <c r="K18" s="419"/>
      <c r="L18" s="419"/>
      <c r="M18" s="419"/>
      <c r="N18" s="419"/>
    </row>
    <row r="19" ht="15" customHeight="1" spans="1:14">
      <c r="A19" s="415"/>
      <c r="B19" s="416"/>
      <c r="C19" s="50"/>
      <c r="D19" s="50"/>
      <c r="E19" s="50"/>
      <c r="F19" s="50"/>
      <c r="G19" s="50"/>
      <c r="H19" s="50"/>
      <c r="I19" s="50"/>
      <c r="J19" s="419"/>
      <c r="K19" s="419"/>
      <c r="L19" s="419"/>
      <c r="M19" s="419"/>
      <c r="N19" s="419"/>
    </row>
    <row r="20" ht="15" customHeight="1" spans="1:14">
      <c r="A20" s="415"/>
      <c r="B20" s="416"/>
      <c r="C20" s="50"/>
      <c r="D20" s="50"/>
      <c r="E20" s="50"/>
      <c r="F20" s="50"/>
      <c r="G20" s="50"/>
      <c r="H20" s="50"/>
      <c r="I20" s="50"/>
      <c r="J20" s="419"/>
      <c r="K20" s="419"/>
      <c r="L20" s="419"/>
      <c r="M20" s="419"/>
      <c r="N20" s="419"/>
    </row>
    <row r="21" ht="24" customHeight="1" spans="1:14">
      <c r="A21" s="417"/>
      <c r="B21" s="418" t="s">
        <v>6</v>
      </c>
      <c r="C21" s="64">
        <f>F21-I21</f>
        <v>0</v>
      </c>
      <c r="D21" s="51">
        <v>0</v>
      </c>
      <c r="E21" s="41">
        <v>0</v>
      </c>
      <c r="F21" s="64">
        <v>0</v>
      </c>
      <c r="G21" s="51">
        <v>0</v>
      </c>
      <c r="H21" s="41">
        <v>0</v>
      </c>
      <c r="I21" s="64">
        <v>0</v>
      </c>
      <c r="J21" s="45"/>
      <c r="K21" s="45"/>
      <c r="L21" s="116"/>
      <c r="M21" s="116"/>
      <c r="N21" s="45"/>
    </row>
  </sheetData>
  <mergeCells count="49">
    <mergeCell ref="B1:N1"/>
    <mergeCell ref="C3:D3"/>
    <mergeCell ref="J3:K3"/>
    <mergeCell ref="C4:N4"/>
    <mergeCell ref="D5:H5"/>
    <mergeCell ref="I5:K5"/>
    <mergeCell ref="L5:N5"/>
    <mergeCell ref="C10:N10"/>
    <mergeCell ref="D11:H11"/>
    <mergeCell ref="I11:K11"/>
    <mergeCell ref="L11:N11"/>
    <mergeCell ref="C16:I16"/>
    <mergeCell ref="D17:F17"/>
    <mergeCell ref="G17:I17"/>
    <mergeCell ref="B4:B8"/>
    <mergeCell ref="B10:B14"/>
    <mergeCell ref="B16:B20"/>
    <mergeCell ref="C5:C8"/>
    <mergeCell ref="C11:C14"/>
    <mergeCell ref="C17:C20"/>
    <mergeCell ref="D6:D8"/>
    <mergeCell ref="D12:D14"/>
    <mergeCell ref="D18:D20"/>
    <mergeCell ref="E6:E8"/>
    <mergeCell ref="E12:E14"/>
    <mergeCell ref="E18:E20"/>
    <mergeCell ref="F6:F8"/>
    <mergeCell ref="F12:F14"/>
    <mergeCell ref="F18:F20"/>
    <mergeCell ref="G6:G8"/>
    <mergeCell ref="G12:G14"/>
    <mergeCell ref="G18:G20"/>
    <mergeCell ref="H6:H8"/>
    <mergeCell ref="H12:H14"/>
    <mergeCell ref="H18:H20"/>
    <mergeCell ref="I6:I8"/>
    <mergeCell ref="I12:I14"/>
    <mergeCell ref="I18:I20"/>
    <mergeCell ref="J6:J8"/>
    <mergeCell ref="J12:J14"/>
    <mergeCell ref="K6:K8"/>
    <mergeCell ref="K12:K14"/>
    <mergeCell ref="L6:L8"/>
    <mergeCell ref="L12:L14"/>
    <mergeCell ref="M6:M8"/>
    <mergeCell ref="M12:M14"/>
    <mergeCell ref="N6:N8"/>
    <mergeCell ref="N12:N14"/>
    <mergeCell ref="J16:N21"/>
  </mergeCells>
  <printOptions horizontalCentered="1"/>
  <pageMargins left="1.18110236220472" right="1.18110236220472" top="1.18110236220472" bottom="1.18110236220472" header="0.51181" footer="0.51181"/>
  <pageSetup paperSize="9" scale="70" orientation="landscape" errors="blank"/>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pane topLeftCell="A5" activePane="bottomRight" state="frozen"/>
      <selection activeCell="A1" sqref="A1"/>
    </sheetView>
  </sheetViews>
  <sheetFormatPr defaultColWidth="8" defaultRowHeight="13.5"/>
  <cols>
    <col min="1" max="1" width="31.125" style="1"/>
    <col min="2" max="10" width="21.0833333333333" style="1"/>
  </cols>
  <sheetData>
    <row r="1" ht="14.25" hidden="1" customHeight="1" spans="1:10">
      <c r="A1" s="406"/>
      <c r="B1" s="406"/>
      <c r="C1" s="406"/>
      <c r="D1" s="406"/>
      <c r="E1" s="406"/>
      <c r="F1" s="406"/>
      <c r="G1" s="406"/>
      <c r="H1" s="406"/>
      <c r="I1" s="406"/>
      <c r="J1" s="406"/>
    </row>
    <row r="2" ht="37.5" customHeight="1" spans="1:10">
      <c r="A2" s="84" t="s">
        <v>195</v>
      </c>
      <c r="B2" s="84"/>
      <c r="C2" s="84"/>
      <c r="D2" s="84"/>
      <c r="E2" s="84"/>
      <c r="F2" s="84"/>
      <c r="G2" s="84"/>
      <c r="H2" s="84"/>
      <c r="I2" s="84"/>
      <c r="J2" s="84"/>
    </row>
    <row r="3" ht="14.25" hidden="1" customHeight="1" spans="1:10">
      <c r="A3" s="178"/>
      <c r="B3" s="178"/>
      <c r="C3" s="178"/>
      <c r="D3" s="178"/>
      <c r="E3" s="178"/>
      <c r="F3" s="178"/>
      <c r="G3" s="178"/>
      <c r="H3" s="178"/>
      <c r="I3" s="178"/>
      <c r="J3" s="178"/>
    </row>
    <row r="4" ht="15" customHeight="1" spans="1:10">
      <c r="A4" s="68" t="s">
        <v>40</v>
      </c>
      <c r="B4" s="28" t="s">
        <v>41</v>
      </c>
      <c r="C4" s="68"/>
      <c r="D4" s="68"/>
      <c r="E4" s="68" t="s">
        <v>2</v>
      </c>
      <c r="F4" s="98"/>
      <c r="G4" s="30" t="s">
        <v>81</v>
      </c>
      <c r="H4" s="30"/>
      <c r="I4" s="30"/>
      <c r="J4" s="30"/>
    </row>
    <row r="5" ht="15" customHeight="1" spans="1:10">
      <c r="A5" s="31" t="s">
        <v>44</v>
      </c>
      <c r="B5" s="31" t="s">
        <v>196</v>
      </c>
      <c r="C5" s="31" t="s">
        <v>197</v>
      </c>
      <c r="D5" s="31" t="s">
        <v>198</v>
      </c>
      <c r="E5" s="31" t="s">
        <v>199</v>
      </c>
      <c r="F5" s="31"/>
      <c r="G5" s="31"/>
      <c r="H5" s="31" t="s">
        <v>200</v>
      </c>
      <c r="I5" s="31" t="s">
        <v>201</v>
      </c>
      <c r="J5" s="31" t="s">
        <v>202</v>
      </c>
    </row>
    <row r="6" ht="15" customHeight="1" spans="1:10">
      <c r="A6" s="31" t="s">
        <v>203</v>
      </c>
      <c r="B6" s="31" t="s">
        <v>204</v>
      </c>
      <c r="C6" s="31" t="s">
        <v>203</v>
      </c>
      <c r="D6" s="31"/>
      <c r="E6" s="31"/>
      <c r="F6" s="31" t="s">
        <v>200</v>
      </c>
      <c r="G6" s="31" t="s">
        <v>201</v>
      </c>
      <c r="H6" s="31" t="s">
        <v>202</v>
      </c>
      <c r="I6" s="31"/>
      <c r="J6" s="31"/>
    </row>
    <row r="7" ht="15" customHeight="1" spans="1:10">
      <c r="A7" s="31" t="s">
        <v>203</v>
      </c>
      <c r="B7" s="31" t="s">
        <v>203</v>
      </c>
      <c r="C7" s="31" t="s">
        <v>203</v>
      </c>
      <c r="D7" s="31" t="s">
        <v>205</v>
      </c>
      <c r="E7" s="31" t="s">
        <v>108</v>
      </c>
      <c r="F7" s="31" t="s">
        <v>206</v>
      </c>
      <c r="G7" s="31" t="s">
        <v>207</v>
      </c>
      <c r="H7" s="31" t="s">
        <v>202</v>
      </c>
      <c r="I7" s="31"/>
      <c r="J7" s="31"/>
    </row>
    <row r="8" ht="24" customHeight="1" spans="1:10">
      <c r="A8" s="42" t="s">
        <v>208</v>
      </c>
      <c r="B8" s="42">
        <v>1</v>
      </c>
      <c r="C8" s="42">
        <v>2</v>
      </c>
      <c r="D8" s="42">
        <v>3</v>
      </c>
      <c r="E8" s="42">
        <v>4</v>
      </c>
      <c r="F8" s="42">
        <v>5</v>
      </c>
      <c r="G8" s="42">
        <v>6</v>
      </c>
      <c r="H8" s="42">
        <v>7</v>
      </c>
      <c r="I8" s="42">
        <v>8</v>
      </c>
      <c r="J8" s="42">
        <v>9</v>
      </c>
    </row>
    <row r="9" ht="24" customHeight="1" spans="1:10">
      <c r="A9" s="55" t="s">
        <v>108</v>
      </c>
      <c r="B9" s="41">
        <v>-65906822.43</v>
      </c>
      <c r="C9" s="45">
        <v>0</v>
      </c>
      <c r="D9" s="64">
        <f>B9+C9</f>
        <v>-65906822.43</v>
      </c>
      <c r="E9" s="41">
        <v>60000</v>
      </c>
      <c r="F9" s="64">
        <f>E9-G9</f>
        <v>60000</v>
      </c>
      <c r="G9" s="41">
        <v>0</v>
      </c>
      <c r="H9" s="41">
        <v>0</v>
      </c>
      <c r="I9" s="64">
        <f>D9-E9-H9</f>
        <v>-65966822.43</v>
      </c>
      <c r="J9" s="407"/>
    </row>
  </sheetData>
  <mergeCells count="11">
    <mergeCell ref="A2:J2"/>
    <mergeCell ref="B4:C4"/>
    <mergeCell ref="G4:J4"/>
    <mergeCell ref="A5:A7"/>
    <mergeCell ref="B5:B7"/>
    <mergeCell ref="C5:C7"/>
    <mergeCell ref="D5:D7"/>
    <mergeCell ref="H5:H7"/>
    <mergeCell ref="I5:I7"/>
    <mergeCell ref="J5:J7"/>
    <mergeCell ref="E5:G6"/>
  </mergeCells>
  <printOptions horizontalCentered="1"/>
  <pageMargins left="1.18110236220472" right="1.18110236220472" top="1.18110236220472" bottom="1.18110236220472" header="0.51181" footer="0.51181"/>
  <pageSetup paperSize="9" scale="70" orientation="landscape" errors="blank"/>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showGridLines="0" workbookViewId="0">
      <pane topLeftCell="A6" activePane="bottomRight" state="frozen"/>
      <selection activeCell="A1" sqref="A1"/>
    </sheetView>
  </sheetViews>
  <sheetFormatPr defaultColWidth="8" defaultRowHeight="13.5" outlineLevelRow="5" outlineLevelCol="6"/>
  <cols>
    <col min="1" max="1" width="39.15" style="1"/>
    <col min="2" max="3" width="21.25" style="1"/>
    <col min="4" max="4" width="10.7083333333333" style="1"/>
    <col min="5" max="5" width="21.25" style="1"/>
    <col min="6" max="6" width="10.7083333333333" style="1"/>
    <col min="7" max="7" width="26.6" style="1"/>
  </cols>
  <sheetData>
    <row r="1" ht="14.25" hidden="1" customHeight="1" spans="1:7">
      <c r="A1" s="356"/>
      <c r="B1" s="356"/>
      <c r="C1" s="356"/>
      <c r="D1" s="405"/>
      <c r="E1" s="356"/>
      <c r="F1" s="356"/>
      <c r="G1" s="356"/>
    </row>
    <row r="2" ht="37.5" customHeight="1" spans="1:7">
      <c r="A2" s="84" t="s">
        <v>209</v>
      </c>
      <c r="B2" s="84"/>
      <c r="C2" s="84"/>
      <c r="D2" s="92"/>
      <c r="E2" s="84"/>
      <c r="F2" s="84"/>
      <c r="G2" s="84"/>
    </row>
    <row r="3" ht="19.5" customHeight="1" spans="1:7">
      <c r="A3" s="68" t="s">
        <v>40</v>
      </c>
      <c r="B3" s="28" t="s">
        <v>41</v>
      </c>
      <c r="C3" s="27"/>
      <c r="D3" s="273" t="s">
        <v>2</v>
      </c>
      <c r="E3" s="68"/>
      <c r="F3" s="30" t="s">
        <v>210</v>
      </c>
      <c r="G3" s="30"/>
    </row>
    <row r="4" ht="39.75" customHeight="1" spans="1:7">
      <c r="A4" s="31" t="s">
        <v>211</v>
      </c>
      <c r="B4" s="31" t="s">
        <v>52</v>
      </c>
      <c r="C4" s="31" t="s">
        <v>212</v>
      </c>
      <c r="D4" s="31" t="s">
        <v>213</v>
      </c>
      <c r="E4" s="31" t="s">
        <v>214</v>
      </c>
      <c r="F4" s="31" t="s">
        <v>215</v>
      </c>
      <c r="G4" s="31" t="s">
        <v>216</v>
      </c>
    </row>
    <row r="5" ht="19.5" customHeight="1" spans="1:7">
      <c r="A5" s="32" t="s">
        <v>217</v>
      </c>
      <c r="B5" s="32" t="s">
        <v>218</v>
      </c>
      <c r="C5" s="32" t="s">
        <v>219</v>
      </c>
      <c r="D5" s="31" t="s">
        <v>220</v>
      </c>
      <c r="E5" s="32" t="s">
        <v>221</v>
      </c>
      <c r="F5" s="32" t="s">
        <v>222</v>
      </c>
      <c r="G5" s="32" t="s">
        <v>223</v>
      </c>
    </row>
    <row r="6" ht="19.5" customHeight="1" spans="1:7">
      <c r="A6" s="76"/>
      <c r="B6" s="82"/>
      <c r="C6" s="82"/>
      <c r="D6" s="86">
        <f>IF(B6=0,0,C6/B6)</f>
        <v>0</v>
      </c>
      <c r="E6" s="82"/>
      <c r="F6" s="86">
        <f>IF(B6=0,0,E6/B6)</f>
        <v>0</v>
      </c>
      <c r="G6" s="87"/>
    </row>
  </sheetData>
  <mergeCells count="3">
    <mergeCell ref="A2:G2"/>
    <mergeCell ref="B3:C3"/>
    <mergeCell ref="F3:G3"/>
  </mergeCells>
  <printOptions horizontalCentered="1"/>
  <pageMargins left="1.18110236220472" right="1.18110236220472" top="1.18110236220472" bottom="1.18110236220472" header="0.51181" footer="0.51181"/>
  <pageSetup paperSize="9" orientation="landscape" errors="blank"/>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9"/>
  <sheetViews>
    <sheetView topLeftCell="C34" workbookViewId="0">
      <selection activeCell="A1" sqref="A1:G1"/>
    </sheetView>
  </sheetViews>
  <sheetFormatPr defaultColWidth="8" defaultRowHeight="13.5" outlineLevelCol="6"/>
  <cols>
    <col min="1" max="1" width="11.7083333333333" style="1"/>
    <col min="2" max="2" width="27.2666666666667" style="1"/>
    <col min="3" max="3" width="31.125" style="1"/>
    <col min="4" max="4" width="56.2166666666667" style="1"/>
    <col min="5" max="5" width="31.4583333333333" style="1"/>
    <col min="6" max="6" width="14.5583333333333" style="1"/>
    <col min="7" max="7" width="25.1" style="1"/>
  </cols>
  <sheetData>
    <row r="1" ht="42.75" customHeight="1" spans="1:7">
      <c r="A1" s="385" t="s">
        <v>224</v>
      </c>
      <c r="B1" s="385"/>
      <c r="C1" s="385"/>
      <c r="D1" s="385"/>
      <c r="E1" s="385"/>
      <c r="F1" s="385"/>
      <c r="G1" s="385"/>
    </row>
    <row r="2" ht="28.5" customHeight="1" spans="1:7">
      <c r="A2" s="386" t="s">
        <v>225</v>
      </c>
      <c r="B2" s="387" t="s">
        <v>41</v>
      </c>
      <c r="C2" s="388"/>
      <c r="D2" s="388"/>
      <c r="E2" s="389"/>
      <c r="F2" s="389"/>
      <c r="G2" s="390"/>
    </row>
    <row r="3" ht="33" customHeight="1" spans="1:7">
      <c r="A3" s="274" t="s">
        <v>226</v>
      </c>
      <c r="B3" s="274" t="s">
        <v>227</v>
      </c>
      <c r="C3" s="274" t="s">
        <v>228</v>
      </c>
      <c r="D3" s="274" t="s">
        <v>229</v>
      </c>
      <c r="E3" s="274" t="s">
        <v>230</v>
      </c>
      <c r="F3" s="274" t="s">
        <v>231</v>
      </c>
      <c r="G3" s="274" t="s">
        <v>232</v>
      </c>
    </row>
    <row r="4" ht="24.75" customHeight="1" spans="1:7">
      <c r="A4" s="274" t="s">
        <v>233</v>
      </c>
      <c r="B4" s="391" t="s">
        <v>234</v>
      </c>
      <c r="C4" s="391"/>
      <c r="D4" s="391"/>
      <c r="E4" s="274"/>
      <c r="F4" s="274"/>
      <c r="G4" s="392"/>
    </row>
    <row r="5" ht="24.75" customHeight="1" spans="1:7">
      <c r="A5" s="274">
        <v>1</v>
      </c>
      <c r="B5" s="393" t="s">
        <v>235</v>
      </c>
      <c r="C5" s="393" t="s">
        <v>236</v>
      </c>
      <c r="D5" s="393" t="s">
        <v>237</v>
      </c>
      <c r="E5" s="394"/>
      <c r="F5" s="395" t="s">
        <v>238</v>
      </c>
      <c r="G5" s="394" t="s">
        <v>239</v>
      </c>
    </row>
    <row r="6" ht="24.75" customHeight="1" spans="1:7">
      <c r="A6" s="274">
        <v>2</v>
      </c>
      <c r="B6" s="393" t="s">
        <v>240</v>
      </c>
      <c r="C6" s="393" t="s">
        <v>236</v>
      </c>
      <c r="D6" s="393" t="s">
        <v>237</v>
      </c>
      <c r="E6" s="396"/>
      <c r="F6" s="395" t="s">
        <v>238</v>
      </c>
      <c r="G6" s="394" t="s">
        <v>239</v>
      </c>
    </row>
    <row r="7" ht="24.75" customHeight="1" spans="1:7">
      <c r="A7" s="274">
        <v>3</v>
      </c>
      <c r="B7" s="393" t="s">
        <v>241</v>
      </c>
      <c r="C7" s="393" t="s">
        <v>236</v>
      </c>
      <c r="D7" s="393" t="s">
        <v>237</v>
      </c>
      <c r="E7" s="396"/>
      <c r="F7" s="395" t="s">
        <v>238</v>
      </c>
      <c r="G7" s="394" t="s">
        <v>239</v>
      </c>
    </row>
    <row r="8" ht="24.75" customHeight="1" spans="1:7">
      <c r="A8" s="274">
        <v>4</v>
      </c>
      <c r="B8" s="393" t="s">
        <v>242</v>
      </c>
      <c r="C8" s="393" t="s">
        <v>236</v>
      </c>
      <c r="D8" s="393" t="s">
        <v>237</v>
      </c>
      <c r="E8" s="396"/>
      <c r="F8" s="395" t="s">
        <v>238</v>
      </c>
      <c r="G8" s="394" t="s">
        <v>239</v>
      </c>
    </row>
    <row r="9" ht="24.75" customHeight="1" spans="1:7">
      <c r="A9" s="274">
        <v>5</v>
      </c>
      <c r="B9" s="393" t="s">
        <v>243</v>
      </c>
      <c r="C9" s="393" t="s">
        <v>236</v>
      </c>
      <c r="D9" s="393" t="s">
        <v>237</v>
      </c>
      <c r="E9" s="396"/>
      <c r="F9" s="395" t="s">
        <v>238</v>
      </c>
      <c r="G9" s="394" t="s">
        <v>239</v>
      </c>
    </row>
    <row r="10" ht="24.75" customHeight="1" spans="1:7">
      <c r="A10" s="274">
        <v>6</v>
      </c>
      <c r="B10" s="393" t="s">
        <v>244</v>
      </c>
      <c r="C10" s="393" t="s">
        <v>236</v>
      </c>
      <c r="D10" s="393" t="s">
        <v>237</v>
      </c>
      <c r="E10" s="396"/>
      <c r="F10" s="395" t="s">
        <v>238</v>
      </c>
      <c r="G10" s="394" t="s">
        <v>239</v>
      </c>
    </row>
    <row r="11" ht="24.75" customHeight="1" spans="1:7">
      <c r="A11" s="274">
        <v>7</v>
      </c>
      <c r="B11" s="393" t="s">
        <v>245</v>
      </c>
      <c r="C11" s="393" t="s">
        <v>236</v>
      </c>
      <c r="D11" s="393" t="s">
        <v>237</v>
      </c>
      <c r="E11" s="396"/>
      <c r="F11" s="395" t="s">
        <v>238</v>
      </c>
      <c r="G11" s="394" t="s">
        <v>239</v>
      </c>
    </row>
    <row r="12" ht="24.75" customHeight="1" spans="1:7">
      <c r="A12" s="274">
        <v>8</v>
      </c>
      <c r="B12" s="393" t="s">
        <v>246</v>
      </c>
      <c r="C12" s="393" t="s">
        <v>236</v>
      </c>
      <c r="D12" s="393" t="s">
        <v>237</v>
      </c>
      <c r="E12" s="396"/>
      <c r="F12" s="395" t="s">
        <v>238</v>
      </c>
      <c r="G12" s="394" t="s">
        <v>239</v>
      </c>
    </row>
    <row r="13" ht="24.75" customHeight="1" spans="1:7">
      <c r="A13" s="274">
        <v>9</v>
      </c>
      <c r="B13" s="393" t="s">
        <v>247</v>
      </c>
      <c r="C13" s="393" t="s">
        <v>236</v>
      </c>
      <c r="D13" s="393" t="s">
        <v>237</v>
      </c>
      <c r="E13" s="396"/>
      <c r="F13" s="395" t="s">
        <v>238</v>
      </c>
      <c r="G13" s="394" t="s">
        <v>239</v>
      </c>
    </row>
    <row r="14" ht="24.75" customHeight="1" spans="1:7">
      <c r="A14" s="274">
        <v>10</v>
      </c>
      <c r="B14" s="393" t="s">
        <v>248</v>
      </c>
      <c r="C14" s="393" t="s">
        <v>236</v>
      </c>
      <c r="D14" s="393" t="s">
        <v>237</v>
      </c>
      <c r="E14" s="396"/>
      <c r="F14" s="395" t="s">
        <v>238</v>
      </c>
      <c r="G14" s="394" t="s">
        <v>239</v>
      </c>
    </row>
    <row r="15" ht="24.75" customHeight="1" spans="1:7">
      <c r="A15" s="274">
        <v>11</v>
      </c>
      <c r="B15" s="393" t="s">
        <v>249</v>
      </c>
      <c r="C15" s="393" t="s">
        <v>236</v>
      </c>
      <c r="D15" s="393" t="s">
        <v>237</v>
      </c>
      <c r="E15" s="396"/>
      <c r="F15" s="395" t="s">
        <v>238</v>
      </c>
      <c r="G15" s="394" t="s">
        <v>239</v>
      </c>
    </row>
    <row r="16" ht="24.75" customHeight="1" spans="1:7">
      <c r="A16" s="274">
        <v>12</v>
      </c>
      <c r="B16" s="393" t="s">
        <v>250</v>
      </c>
      <c r="C16" s="393" t="s">
        <v>236</v>
      </c>
      <c r="D16" s="393" t="s">
        <v>237</v>
      </c>
      <c r="E16" s="396"/>
      <c r="F16" s="395" t="s">
        <v>238</v>
      </c>
      <c r="G16" s="394" t="s">
        <v>239</v>
      </c>
    </row>
    <row r="17" ht="24.75" customHeight="1" spans="1:7">
      <c r="A17" s="274">
        <v>13</v>
      </c>
      <c r="B17" s="393" t="s">
        <v>251</v>
      </c>
      <c r="C17" s="393" t="s">
        <v>236</v>
      </c>
      <c r="D17" s="393" t="s">
        <v>237</v>
      </c>
      <c r="E17" s="396"/>
      <c r="F17" s="395" t="s">
        <v>238</v>
      </c>
      <c r="G17" s="394" t="s">
        <v>239</v>
      </c>
    </row>
    <row r="18" ht="24.75" customHeight="1" spans="1:7">
      <c r="A18" s="274">
        <v>14</v>
      </c>
      <c r="B18" s="393" t="s">
        <v>252</v>
      </c>
      <c r="C18" s="393" t="s">
        <v>236</v>
      </c>
      <c r="D18" s="393" t="s">
        <v>237</v>
      </c>
      <c r="E18" s="396"/>
      <c r="F18" s="395" t="s">
        <v>238</v>
      </c>
      <c r="G18" s="394" t="s">
        <v>239</v>
      </c>
    </row>
    <row r="19" ht="24.75" customHeight="1" spans="1:7">
      <c r="A19" s="274">
        <v>15</v>
      </c>
      <c r="B19" s="393" t="s">
        <v>253</v>
      </c>
      <c r="C19" s="393" t="s">
        <v>236</v>
      </c>
      <c r="D19" s="393" t="s">
        <v>237</v>
      </c>
      <c r="E19" s="396"/>
      <c r="F19" s="395" t="s">
        <v>238</v>
      </c>
      <c r="G19" s="394" t="s">
        <v>239</v>
      </c>
    </row>
    <row r="20" ht="24.75" customHeight="1" spans="1:7">
      <c r="A20" s="274">
        <v>16</v>
      </c>
      <c r="B20" s="393" t="s">
        <v>254</v>
      </c>
      <c r="C20" s="393" t="s">
        <v>236</v>
      </c>
      <c r="D20" s="393" t="s">
        <v>237</v>
      </c>
      <c r="E20" s="396"/>
      <c r="F20" s="395" t="s">
        <v>238</v>
      </c>
      <c r="G20" s="394" t="s">
        <v>239</v>
      </c>
    </row>
    <row r="21" ht="24.75" customHeight="1" spans="1:7">
      <c r="A21" s="274" t="s">
        <v>255</v>
      </c>
      <c r="B21" s="391" t="s">
        <v>107</v>
      </c>
      <c r="C21" s="391"/>
      <c r="D21" s="391"/>
      <c r="E21" s="274"/>
      <c r="F21" s="274"/>
      <c r="G21" s="392"/>
    </row>
    <row r="22" ht="24.75" customHeight="1" spans="1:7">
      <c r="A22" s="274" t="s">
        <v>256</v>
      </c>
      <c r="B22" s="391" t="s">
        <v>257</v>
      </c>
      <c r="C22" s="391"/>
      <c r="D22" s="391"/>
      <c r="E22" s="274"/>
      <c r="F22" s="274"/>
      <c r="G22" s="397"/>
    </row>
    <row r="23" ht="24.75" customHeight="1" spans="1:7">
      <c r="A23" s="274">
        <v>17</v>
      </c>
      <c r="B23" s="393" t="s">
        <v>258</v>
      </c>
      <c r="C23" s="393" t="s">
        <v>259</v>
      </c>
      <c r="D23" s="393" t="s">
        <v>260</v>
      </c>
      <c r="E23" s="398">
        <v>-4792226.83</v>
      </c>
      <c r="F23" s="395" t="s">
        <v>238</v>
      </c>
      <c r="G23" s="394" t="s">
        <v>261</v>
      </c>
    </row>
    <row r="24" ht="24.75" customHeight="1" spans="1:7">
      <c r="A24" s="274">
        <v>18</v>
      </c>
      <c r="B24" s="393"/>
      <c r="C24" s="393" t="s">
        <v>262</v>
      </c>
      <c r="D24" s="393" t="s">
        <v>263</v>
      </c>
      <c r="E24" s="398">
        <v>3256337.59</v>
      </c>
      <c r="F24" s="395" t="s">
        <v>264</v>
      </c>
      <c r="G24" s="394"/>
    </row>
    <row r="25" ht="24.75" customHeight="1" spans="1:7">
      <c r="A25" s="274">
        <v>19</v>
      </c>
      <c r="B25" s="393" t="s">
        <v>265</v>
      </c>
      <c r="C25" s="393" t="s">
        <v>266</v>
      </c>
      <c r="D25" s="393" t="s">
        <v>267</v>
      </c>
      <c r="E25" s="399">
        <v>0.64</v>
      </c>
      <c r="F25" s="395" t="s">
        <v>264</v>
      </c>
      <c r="G25" s="394"/>
    </row>
    <row r="26" ht="24.75" customHeight="1" spans="1:7">
      <c r="A26" s="274" t="s">
        <v>268</v>
      </c>
      <c r="B26" s="391" t="s">
        <v>269</v>
      </c>
      <c r="C26" s="391"/>
      <c r="D26" s="391"/>
      <c r="E26" s="400"/>
      <c r="F26" s="400"/>
      <c r="G26" s="392"/>
    </row>
    <row r="27" ht="24.75" customHeight="1" spans="1:7">
      <c r="A27" s="274">
        <v>20</v>
      </c>
      <c r="B27" s="400" t="s">
        <v>270</v>
      </c>
      <c r="C27" s="400" t="s">
        <v>259</v>
      </c>
      <c r="D27" s="400" t="s">
        <v>271</v>
      </c>
      <c r="E27" s="398">
        <v>21103766.01</v>
      </c>
      <c r="F27" s="395" t="s">
        <v>264</v>
      </c>
      <c r="G27" s="394"/>
    </row>
    <row r="28" ht="24.75" customHeight="1" spans="1:7">
      <c r="A28" s="274">
        <v>21</v>
      </c>
      <c r="B28" s="401"/>
      <c r="C28" s="400" t="s">
        <v>272</v>
      </c>
      <c r="D28" s="400" t="s">
        <v>273</v>
      </c>
      <c r="E28" s="398">
        <v>3256337.59</v>
      </c>
      <c r="F28" s="395" t="s">
        <v>264</v>
      </c>
      <c r="G28" s="394"/>
    </row>
    <row r="29" ht="24.75" customHeight="1" spans="1:7">
      <c r="A29" s="274">
        <v>22</v>
      </c>
      <c r="B29" s="401" t="s">
        <v>274</v>
      </c>
      <c r="C29" s="400" t="s">
        <v>266</v>
      </c>
      <c r="D29" s="400" t="s">
        <v>275</v>
      </c>
      <c r="E29" s="399">
        <v>0.64</v>
      </c>
      <c r="F29" s="395" t="s">
        <v>264</v>
      </c>
      <c r="G29" s="394"/>
    </row>
    <row r="30" ht="24.75" customHeight="1" spans="1:7">
      <c r="A30" s="274" t="s">
        <v>276</v>
      </c>
      <c r="B30" s="391" t="s">
        <v>277</v>
      </c>
      <c r="C30" s="391"/>
      <c r="D30" s="391"/>
      <c r="E30" s="400"/>
      <c r="F30" s="400"/>
      <c r="G30" s="392"/>
    </row>
    <row r="31" ht="30.75" customHeight="1" spans="1:7">
      <c r="A31" s="274">
        <v>23</v>
      </c>
      <c r="B31" s="401" t="s">
        <v>278</v>
      </c>
      <c r="C31" s="401" t="s">
        <v>279</v>
      </c>
      <c r="D31" s="401" t="s">
        <v>280</v>
      </c>
      <c r="E31" s="398">
        <v>1.26</v>
      </c>
      <c r="F31" s="395" t="s">
        <v>238</v>
      </c>
      <c r="G31" s="394" t="s">
        <v>281</v>
      </c>
    </row>
    <row r="32" ht="24.75" customHeight="1" spans="1:7">
      <c r="A32" s="274">
        <v>24</v>
      </c>
      <c r="B32" s="401" t="s">
        <v>282</v>
      </c>
      <c r="C32" s="401" t="s">
        <v>279</v>
      </c>
      <c r="D32" s="401" t="s">
        <v>283</v>
      </c>
      <c r="E32" s="398">
        <v>0.16</v>
      </c>
      <c r="F32" s="395" t="s">
        <v>264</v>
      </c>
      <c r="G32" s="394"/>
    </row>
    <row r="33" ht="24.75" customHeight="1" spans="1:7">
      <c r="A33" s="274" t="s">
        <v>284</v>
      </c>
      <c r="B33" s="391" t="s">
        <v>285</v>
      </c>
      <c r="C33" s="391"/>
      <c r="D33" s="391"/>
      <c r="E33" s="400"/>
      <c r="F33" s="400"/>
      <c r="G33" s="392"/>
    </row>
    <row r="34" ht="24.75" customHeight="1" spans="1:7">
      <c r="A34" s="274">
        <v>25</v>
      </c>
      <c r="B34" s="401" t="s">
        <v>286</v>
      </c>
      <c r="C34" s="401" t="s">
        <v>287</v>
      </c>
      <c r="D34" s="401" t="s">
        <v>288</v>
      </c>
      <c r="E34" s="402">
        <v>0</v>
      </c>
      <c r="F34" s="395" t="s">
        <v>264</v>
      </c>
      <c r="G34" s="394"/>
    </row>
    <row r="35" ht="24.75" customHeight="1" spans="1:7">
      <c r="A35" s="274">
        <v>26</v>
      </c>
      <c r="B35" s="401" t="s">
        <v>289</v>
      </c>
      <c r="C35" s="401" t="s">
        <v>290</v>
      </c>
      <c r="D35" s="401" t="s">
        <v>237</v>
      </c>
      <c r="E35" s="396"/>
      <c r="F35" s="395" t="s">
        <v>238</v>
      </c>
      <c r="G35" s="394" t="s">
        <v>239</v>
      </c>
    </row>
    <row r="36" ht="24.75" customHeight="1" spans="1:7">
      <c r="A36" s="274" t="s">
        <v>291</v>
      </c>
      <c r="B36" s="391" t="s">
        <v>292</v>
      </c>
      <c r="C36" s="391"/>
      <c r="D36" s="391"/>
      <c r="E36" s="400"/>
      <c r="F36" s="400"/>
      <c r="G36" s="392"/>
    </row>
    <row r="37" ht="24.75" customHeight="1" spans="1:7">
      <c r="A37" s="274">
        <v>27</v>
      </c>
      <c r="B37" s="401" t="s">
        <v>293</v>
      </c>
      <c r="C37" s="401" t="s">
        <v>294</v>
      </c>
      <c r="D37" s="401" t="s">
        <v>295</v>
      </c>
      <c r="E37" s="398">
        <v>1858</v>
      </c>
      <c r="F37" s="395" t="s">
        <v>264</v>
      </c>
      <c r="G37" s="394"/>
    </row>
    <row r="38" ht="24.75" customHeight="1" spans="1:7">
      <c r="A38" s="274">
        <v>28</v>
      </c>
      <c r="B38" s="401" t="s">
        <v>293</v>
      </c>
      <c r="C38" s="401" t="s">
        <v>296</v>
      </c>
      <c r="D38" s="401" t="s">
        <v>297</v>
      </c>
      <c r="E38" s="399">
        <v>0</v>
      </c>
      <c r="F38" s="395" t="s">
        <v>238</v>
      </c>
      <c r="G38" s="394" t="s">
        <v>281</v>
      </c>
    </row>
    <row r="39" ht="24.75" customHeight="1" spans="1:7">
      <c r="A39" s="274" t="s">
        <v>298</v>
      </c>
      <c r="B39" s="391" t="s">
        <v>299</v>
      </c>
      <c r="C39" s="391"/>
      <c r="D39" s="391"/>
      <c r="E39" s="400"/>
      <c r="F39" s="400"/>
      <c r="G39" s="392"/>
    </row>
    <row r="40" ht="24.75" customHeight="1" spans="1:7">
      <c r="A40" s="274">
        <v>29</v>
      </c>
      <c r="B40" s="401" t="s">
        <v>300</v>
      </c>
      <c r="C40" s="401" t="s">
        <v>301</v>
      </c>
      <c r="D40" s="401" t="s">
        <v>302</v>
      </c>
      <c r="E40" s="399">
        <v>0.67</v>
      </c>
      <c r="F40" s="395" t="s">
        <v>238</v>
      </c>
      <c r="G40" s="394" t="s">
        <v>281</v>
      </c>
    </row>
    <row r="41" ht="24.75" customHeight="1" spans="1:7">
      <c r="A41" s="274">
        <v>30</v>
      </c>
      <c r="B41" s="401" t="s">
        <v>303</v>
      </c>
      <c r="C41" s="401" t="s">
        <v>301</v>
      </c>
      <c r="D41" s="401" t="s">
        <v>304</v>
      </c>
      <c r="E41" s="399">
        <v>0.67</v>
      </c>
      <c r="F41" s="395" t="s">
        <v>238</v>
      </c>
      <c r="G41" s="394" t="s">
        <v>281</v>
      </c>
    </row>
    <row r="42" ht="24.75" customHeight="1" spans="1:7">
      <c r="A42" s="274">
        <v>31</v>
      </c>
      <c r="B42" s="401"/>
      <c r="C42" s="401" t="s">
        <v>305</v>
      </c>
      <c r="D42" s="401" t="s">
        <v>306</v>
      </c>
      <c r="E42" s="398">
        <v>0</v>
      </c>
      <c r="F42" s="395" t="s">
        <v>238</v>
      </c>
      <c r="G42" s="394" t="s">
        <v>281</v>
      </c>
    </row>
    <row r="43" ht="24.75" customHeight="1" spans="1:7">
      <c r="A43" s="274" t="s">
        <v>307</v>
      </c>
      <c r="B43" s="391" t="s">
        <v>308</v>
      </c>
      <c r="C43" s="391"/>
      <c r="D43" s="391"/>
      <c r="E43" s="400"/>
      <c r="F43" s="400"/>
      <c r="G43" s="397"/>
    </row>
    <row r="44" ht="24.75" customHeight="1" spans="1:7">
      <c r="A44" s="274">
        <v>32</v>
      </c>
      <c r="B44" s="401" t="s">
        <v>309</v>
      </c>
      <c r="C44" s="401" t="s">
        <v>287</v>
      </c>
      <c r="D44" s="401" t="s">
        <v>237</v>
      </c>
      <c r="E44" s="396"/>
      <c r="F44" s="395" t="s">
        <v>238</v>
      </c>
      <c r="G44" s="394" t="s">
        <v>239</v>
      </c>
    </row>
    <row r="45" ht="24.75" customHeight="1" spans="1:7">
      <c r="A45" s="274">
        <v>33</v>
      </c>
      <c r="B45" s="401"/>
      <c r="C45" s="401" t="s">
        <v>310</v>
      </c>
      <c r="D45" s="401" t="s">
        <v>237</v>
      </c>
      <c r="E45" s="396"/>
      <c r="F45" s="395" t="s">
        <v>238</v>
      </c>
      <c r="G45" s="394" t="s">
        <v>239</v>
      </c>
    </row>
    <row r="46" ht="24.75" customHeight="1" spans="1:7">
      <c r="A46" s="274">
        <v>34</v>
      </c>
      <c r="B46" s="401" t="s">
        <v>311</v>
      </c>
      <c r="C46" s="401" t="s">
        <v>287</v>
      </c>
      <c r="D46" s="401" t="s">
        <v>237</v>
      </c>
      <c r="E46" s="396"/>
      <c r="F46" s="395" t="s">
        <v>238</v>
      </c>
      <c r="G46" s="394" t="s">
        <v>239</v>
      </c>
    </row>
    <row r="47" ht="24.75" customHeight="1" spans="1:7">
      <c r="A47" s="274">
        <v>35</v>
      </c>
      <c r="B47" s="401"/>
      <c r="C47" s="401" t="s">
        <v>310</v>
      </c>
      <c r="D47" s="401" t="s">
        <v>237</v>
      </c>
      <c r="E47" s="396"/>
      <c r="F47" s="395" t="s">
        <v>238</v>
      </c>
      <c r="G47" s="394" t="s">
        <v>239</v>
      </c>
    </row>
    <row r="48" ht="24.75" customHeight="1" spans="1:7">
      <c r="A48" s="274" t="s">
        <v>312</v>
      </c>
      <c r="B48" s="391" t="s">
        <v>313</v>
      </c>
      <c r="C48" s="391"/>
      <c r="D48" s="391"/>
      <c r="E48" s="400"/>
      <c r="F48" s="400"/>
      <c r="G48" s="392"/>
    </row>
    <row r="49" ht="24.75" customHeight="1" spans="1:7">
      <c r="A49" s="274">
        <v>36</v>
      </c>
      <c r="B49" s="401" t="s">
        <v>314</v>
      </c>
      <c r="C49" s="401" t="s">
        <v>315</v>
      </c>
      <c r="D49" s="401" t="s">
        <v>316</v>
      </c>
      <c r="E49" s="399">
        <v>0.66</v>
      </c>
      <c r="F49" s="395" t="s">
        <v>264</v>
      </c>
      <c r="G49" s="394"/>
    </row>
    <row r="50" ht="24.75" customHeight="1" spans="1:7">
      <c r="A50" s="274">
        <v>37</v>
      </c>
      <c r="B50" s="401" t="s">
        <v>317</v>
      </c>
      <c r="C50" s="401" t="s">
        <v>315</v>
      </c>
      <c r="D50" s="401" t="s">
        <v>318</v>
      </c>
      <c r="E50" s="399">
        <v>0.66</v>
      </c>
      <c r="F50" s="395" t="s">
        <v>264</v>
      </c>
      <c r="G50" s="394"/>
    </row>
    <row r="51" ht="24.75" customHeight="1" spans="1:7">
      <c r="A51" s="274">
        <v>38</v>
      </c>
      <c r="B51" s="401" t="s">
        <v>319</v>
      </c>
      <c r="C51" s="401" t="s">
        <v>315</v>
      </c>
      <c r="D51" s="401" t="s">
        <v>320</v>
      </c>
      <c r="E51" s="399">
        <v>0.6</v>
      </c>
      <c r="F51" s="395" t="s">
        <v>264</v>
      </c>
      <c r="G51" s="394"/>
    </row>
    <row r="52" ht="24.75" customHeight="1" spans="1:7">
      <c r="A52" s="274">
        <v>39</v>
      </c>
      <c r="B52" s="401" t="s">
        <v>321</v>
      </c>
      <c r="C52" s="401" t="s">
        <v>315</v>
      </c>
      <c r="D52" s="401" t="s">
        <v>322</v>
      </c>
      <c r="E52" s="399">
        <v>0.6</v>
      </c>
      <c r="F52" s="395" t="s">
        <v>264</v>
      </c>
      <c r="G52" s="394"/>
    </row>
    <row r="53" ht="24.75" customHeight="1" spans="1:7">
      <c r="A53" s="274" t="s">
        <v>323</v>
      </c>
      <c r="B53" s="391" t="s">
        <v>324</v>
      </c>
      <c r="C53" s="391"/>
      <c r="D53" s="391"/>
      <c r="E53" s="400"/>
      <c r="F53" s="400"/>
      <c r="G53" s="392"/>
    </row>
    <row r="54" ht="24.75" customHeight="1" spans="1:7">
      <c r="A54" s="274">
        <v>40</v>
      </c>
      <c r="B54" s="401" t="s">
        <v>325</v>
      </c>
      <c r="C54" s="401" t="s">
        <v>326</v>
      </c>
      <c r="D54" s="401" t="s">
        <v>327</v>
      </c>
      <c r="E54" s="399">
        <v>0.02</v>
      </c>
      <c r="F54" s="395" t="s">
        <v>238</v>
      </c>
      <c r="G54" s="394" t="s">
        <v>281</v>
      </c>
    </row>
    <row r="55" ht="24.75" customHeight="1" spans="1:7">
      <c r="A55" s="274">
        <v>41</v>
      </c>
      <c r="B55" s="401" t="s">
        <v>328</v>
      </c>
      <c r="C55" s="401" t="s">
        <v>326</v>
      </c>
      <c r="D55" s="401" t="s">
        <v>329</v>
      </c>
      <c r="E55" s="399">
        <v>0.02</v>
      </c>
      <c r="F55" s="395" t="s">
        <v>238</v>
      </c>
      <c r="G55" s="394" t="s">
        <v>281</v>
      </c>
    </row>
    <row r="56" ht="24.75" customHeight="1" spans="1:7">
      <c r="A56" s="274" t="s">
        <v>330</v>
      </c>
      <c r="B56" s="391" t="s">
        <v>331</v>
      </c>
      <c r="C56" s="391"/>
      <c r="D56" s="391"/>
      <c r="E56" s="403"/>
      <c r="F56" s="403"/>
      <c r="G56" s="397"/>
    </row>
    <row r="57" ht="24.75" customHeight="1" spans="1:7">
      <c r="A57" s="274">
        <v>42</v>
      </c>
      <c r="B57" s="401" t="s">
        <v>332</v>
      </c>
      <c r="C57" s="401" t="s">
        <v>333</v>
      </c>
      <c r="D57" s="401" t="s">
        <v>334</v>
      </c>
      <c r="E57" s="398">
        <v>0.44</v>
      </c>
      <c r="F57" s="395" t="s">
        <v>264</v>
      </c>
      <c r="G57" s="394"/>
    </row>
    <row r="58" ht="24.75" customHeight="1" spans="1:7">
      <c r="A58" s="274">
        <v>43</v>
      </c>
      <c r="B58" s="401" t="s">
        <v>335</v>
      </c>
      <c r="C58" s="401" t="s">
        <v>333</v>
      </c>
      <c r="D58" s="401" t="s">
        <v>336</v>
      </c>
      <c r="E58" s="398">
        <v>0.05</v>
      </c>
      <c r="F58" s="395" t="s">
        <v>264</v>
      </c>
      <c r="G58" s="394"/>
    </row>
    <row r="59" ht="24.75" customHeight="1" spans="1:7">
      <c r="A59" s="274" t="s">
        <v>337</v>
      </c>
      <c r="B59" s="391" t="s">
        <v>338</v>
      </c>
      <c r="C59" s="391"/>
      <c r="D59" s="391"/>
      <c r="E59" s="403"/>
      <c r="F59" s="403"/>
      <c r="G59" s="397"/>
    </row>
    <row r="60" ht="24.75" customHeight="1" spans="1:7">
      <c r="A60" s="274">
        <v>44</v>
      </c>
      <c r="B60" s="401" t="s">
        <v>339</v>
      </c>
      <c r="C60" s="401" t="s">
        <v>340</v>
      </c>
      <c r="D60" s="401" t="s">
        <v>341</v>
      </c>
      <c r="E60" s="398">
        <v>-99982000</v>
      </c>
      <c r="F60" s="395" t="s">
        <v>264</v>
      </c>
      <c r="G60" s="394"/>
    </row>
    <row r="61" ht="24.75" customHeight="1" spans="1:7">
      <c r="A61" s="274" t="s">
        <v>342</v>
      </c>
      <c r="B61" s="391" t="s">
        <v>343</v>
      </c>
      <c r="C61" s="391"/>
      <c r="D61" s="391"/>
      <c r="E61" s="400"/>
      <c r="F61" s="400"/>
      <c r="G61" s="392"/>
    </row>
    <row r="62" ht="24.75" customHeight="1" spans="1:7">
      <c r="A62" s="274" t="s">
        <v>256</v>
      </c>
      <c r="B62" s="391" t="s">
        <v>344</v>
      </c>
      <c r="C62" s="391"/>
      <c r="D62" s="391"/>
      <c r="E62" s="400"/>
      <c r="F62" s="400"/>
      <c r="G62" s="392"/>
    </row>
    <row r="63" ht="24.75" customHeight="1" spans="1:7">
      <c r="A63" s="274">
        <v>45</v>
      </c>
      <c r="B63" s="401" t="s">
        <v>345</v>
      </c>
      <c r="C63" s="401" t="s">
        <v>346</v>
      </c>
      <c r="D63" s="401" t="s">
        <v>347</v>
      </c>
      <c r="E63" s="398">
        <v>0.48</v>
      </c>
      <c r="F63" s="395" t="s">
        <v>238</v>
      </c>
      <c r="G63" s="394" t="s">
        <v>281</v>
      </c>
    </row>
    <row r="64" ht="24.75" customHeight="1" spans="1:7">
      <c r="A64" s="274">
        <v>46</v>
      </c>
      <c r="B64" s="401"/>
      <c r="C64" s="401" t="s">
        <v>348</v>
      </c>
      <c r="D64" s="401" t="s">
        <v>349</v>
      </c>
      <c r="E64" s="398">
        <v>0.82</v>
      </c>
      <c r="F64" s="395" t="s">
        <v>238</v>
      </c>
      <c r="G64" s="394" t="s">
        <v>281</v>
      </c>
    </row>
    <row r="65" ht="24.75" customHeight="1" spans="1:7">
      <c r="A65" s="274" t="s">
        <v>268</v>
      </c>
      <c r="B65" s="391" t="s">
        <v>350</v>
      </c>
      <c r="C65" s="391"/>
      <c r="D65" s="391"/>
      <c r="E65" s="400"/>
      <c r="F65" s="400"/>
      <c r="G65" s="392"/>
    </row>
    <row r="66" ht="24.75" customHeight="1" spans="1:7">
      <c r="A66" s="274">
        <v>47</v>
      </c>
      <c r="B66" s="401" t="s">
        <v>351</v>
      </c>
      <c r="C66" s="401" t="s">
        <v>352</v>
      </c>
      <c r="D66" s="401" t="s">
        <v>353</v>
      </c>
      <c r="E66" s="398">
        <v>0.13</v>
      </c>
      <c r="F66" s="395" t="s">
        <v>264</v>
      </c>
      <c r="G66" s="394"/>
    </row>
    <row r="67" ht="24.75" customHeight="1" spans="1:7">
      <c r="A67" s="274">
        <v>48</v>
      </c>
      <c r="B67" s="401" t="s">
        <v>354</v>
      </c>
      <c r="C67" s="401" t="s">
        <v>355</v>
      </c>
      <c r="D67" s="401" t="s">
        <v>237</v>
      </c>
      <c r="E67" s="396"/>
      <c r="F67" s="395" t="s">
        <v>238</v>
      </c>
      <c r="G67" s="394" t="s">
        <v>239</v>
      </c>
    </row>
    <row r="68" ht="24.75" customHeight="1" spans="1:7">
      <c r="A68" s="274" t="s">
        <v>276</v>
      </c>
      <c r="B68" s="391" t="s">
        <v>356</v>
      </c>
      <c r="C68" s="391"/>
      <c r="D68" s="391"/>
      <c r="E68" s="400"/>
      <c r="F68" s="400"/>
      <c r="G68" s="397"/>
    </row>
    <row r="69" ht="24.75" customHeight="1" spans="1:7">
      <c r="A69" s="274">
        <v>49</v>
      </c>
      <c r="B69" s="401" t="s">
        <v>357</v>
      </c>
      <c r="C69" s="401" t="s">
        <v>358</v>
      </c>
      <c r="D69" s="401" t="s">
        <v>237</v>
      </c>
      <c r="E69" s="396"/>
      <c r="F69" s="395" t="s">
        <v>238</v>
      </c>
      <c r="G69" s="394" t="s">
        <v>239</v>
      </c>
    </row>
    <row r="70" ht="24.75" customHeight="1" spans="1:7">
      <c r="A70" s="274">
        <v>50</v>
      </c>
      <c r="B70" s="401" t="s">
        <v>359</v>
      </c>
      <c r="C70" s="401" t="s">
        <v>360</v>
      </c>
      <c r="D70" s="401" t="s">
        <v>361</v>
      </c>
      <c r="E70" s="398">
        <v>1</v>
      </c>
      <c r="F70" s="395" t="s">
        <v>264</v>
      </c>
      <c r="G70" s="394"/>
    </row>
    <row r="71" ht="24.75" customHeight="1" spans="1:7">
      <c r="A71" s="274" t="s">
        <v>284</v>
      </c>
      <c r="B71" s="391" t="s">
        <v>362</v>
      </c>
      <c r="C71" s="391"/>
      <c r="D71" s="391"/>
      <c r="E71" s="404"/>
      <c r="F71" s="404"/>
      <c r="G71" s="392"/>
    </row>
    <row r="72" ht="24.75" customHeight="1" spans="1:7">
      <c r="A72" s="274">
        <v>51</v>
      </c>
      <c r="B72" s="401" t="s">
        <v>363</v>
      </c>
      <c r="C72" s="401" t="s">
        <v>364</v>
      </c>
      <c r="D72" s="401" t="s">
        <v>365</v>
      </c>
      <c r="E72" s="398">
        <v>0.09</v>
      </c>
      <c r="F72" s="395" t="s">
        <v>264</v>
      </c>
      <c r="G72" s="394"/>
    </row>
    <row r="73" ht="24.75" customHeight="1" spans="1:7">
      <c r="A73" s="274" t="s">
        <v>291</v>
      </c>
      <c r="B73" s="391" t="s">
        <v>366</v>
      </c>
      <c r="C73" s="391"/>
      <c r="D73" s="391"/>
      <c r="E73" s="404"/>
      <c r="F73" s="404"/>
      <c r="G73" s="392"/>
    </row>
    <row r="74" ht="24.75" customHeight="1" spans="1:7">
      <c r="A74" s="274">
        <v>52</v>
      </c>
      <c r="B74" s="401" t="s">
        <v>367</v>
      </c>
      <c r="C74" s="401" t="s">
        <v>368</v>
      </c>
      <c r="D74" s="401" t="s">
        <v>369</v>
      </c>
      <c r="E74" s="398">
        <v>0.04</v>
      </c>
      <c r="F74" s="395" t="s">
        <v>264</v>
      </c>
      <c r="G74" s="394"/>
    </row>
    <row r="75" ht="24.75" customHeight="1" spans="1:7">
      <c r="A75" s="274" t="s">
        <v>370</v>
      </c>
      <c r="B75" s="391" t="s">
        <v>371</v>
      </c>
      <c r="C75" s="391"/>
      <c r="D75" s="391"/>
      <c r="E75" s="400"/>
      <c r="F75" s="400"/>
      <c r="G75" s="392"/>
    </row>
    <row r="76" ht="24.75" customHeight="1" spans="1:7">
      <c r="A76" s="274" t="s">
        <v>256</v>
      </c>
      <c r="B76" s="391" t="s">
        <v>372</v>
      </c>
      <c r="C76" s="391"/>
      <c r="D76" s="391"/>
      <c r="E76" s="404"/>
      <c r="F76" s="404"/>
      <c r="G76" s="392"/>
    </row>
    <row r="77" ht="24.75" customHeight="1" spans="1:7">
      <c r="A77" s="274">
        <v>53</v>
      </c>
      <c r="B77" s="401" t="s">
        <v>373</v>
      </c>
      <c r="C77" s="401" t="s">
        <v>374</v>
      </c>
      <c r="D77" s="401" t="s">
        <v>375</v>
      </c>
      <c r="E77" s="398">
        <v>2189469.41</v>
      </c>
      <c r="F77" s="395" t="s">
        <v>264</v>
      </c>
      <c r="G77" s="394"/>
    </row>
    <row r="78" ht="24.75" customHeight="1" spans="1:7">
      <c r="A78" s="274">
        <v>54</v>
      </c>
      <c r="B78" s="401" t="s">
        <v>376</v>
      </c>
      <c r="C78" s="401" t="s">
        <v>377</v>
      </c>
      <c r="D78" s="401" t="s">
        <v>378</v>
      </c>
      <c r="E78" s="398">
        <v>68156291.84</v>
      </c>
      <c r="F78" s="395" t="s">
        <v>264</v>
      </c>
      <c r="G78" s="394"/>
    </row>
    <row r="79" ht="24.75" customHeight="1" spans="1:7">
      <c r="A79" s="274" t="s">
        <v>379</v>
      </c>
      <c r="B79" s="391" t="s">
        <v>380</v>
      </c>
      <c r="C79" s="391"/>
      <c r="D79" s="391"/>
      <c r="E79" s="400"/>
      <c r="F79" s="400"/>
      <c r="G79" s="392"/>
    </row>
    <row r="80" ht="24.75" customHeight="1" spans="1:7">
      <c r="A80" s="274" t="s">
        <v>256</v>
      </c>
      <c r="B80" s="391" t="s">
        <v>381</v>
      </c>
      <c r="C80" s="391"/>
      <c r="D80" s="391"/>
      <c r="E80" s="404"/>
      <c r="F80" s="404"/>
      <c r="G80" s="392"/>
    </row>
    <row r="81" ht="24.75" customHeight="1" spans="1:7">
      <c r="A81" s="274">
        <v>55</v>
      </c>
      <c r="B81" s="401" t="s">
        <v>382</v>
      </c>
      <c r="C81" s="401" t="s">
        <v>383</v>
      </c>
      <c r="D81" s="401" t="s">
        <v>384</v>
      </c>
      <c r="E81" s="398">
        <v>0</v>
      </c>
      <c r="F81" s="395" t="s">
        <v>264</v>
      </c>
      <c r="G81" s="394"/>
    </row>
    <row r="82" ht="24.75" customHeight="1" spans="1:7">
      <c r="A82" s="274" t="s">
        <v>276</v>
      </c>
      <c r="B82" s="391" t="s">
        <v>385</v>
      </c>
      <c r="C82" s="391"/>
      <c r="D82" s="391"/>
      <c r="E82" s="400"/>
      <c r="F82" s="400"/>
      <c r="G82" s="392"/>
    </row>
    <row r="83" ht="24.75" customHeight="1" spans="1:7">
      <c r="A83" s="274">
        <v>56</v>
      </c>
      <c r="B83" s="401" t="s">
        <v>386</v>
      </c>
      <c r="C83" s="401" t="s">
        <v>387</v>
      </c>
      <c r="D83" s="401" t="s">
        <v>388</v>
      </c>
      <c r="E83" s="398">
        <v>0</v>
      </c>
      <c r="F83" s="395" t="s">
        <v>264</v>
      </c>
      <c r="G83" s="394"/>
    </row>
    <row r="84" ht="24.75" customHeight="1" spans="1:7">
      <c r="A84" s="274">
        <v>57</v>
      </c>
      <c r="B84" s="401" t="s">
        <v>389</v>
      </c>
      <c r="C84" s="401" t="s">
        <v>387</v>
      </c>
      <c r="D84" s="401" t="s">
        <v>390</v>
      </c>
      <c r="E84" s="398">
        <v>-82436.18</v>
      </c>
      <c r="F84" s="395" t="s">
        <v>238</v>
      </c>
      <c r="G84" s="394" t="s">
        <v>239</v>
      </c>
    </row>
    <row r="85" ht="24.75" customHeight="1" spans="1:7">
      <c r="A85" s="274">
        <v>58</v>
      </c>
      <c r="B85" s="401" t="s">
        <v>391</v>
      </c>
      <c r="C85" s="401" t="s">
        <v>392</v>
      </c>
      <c r="D85" s="401" t="s">
        <v>237</v>
      </c>
      <c r="E85" s="396"/>
      <c r="F85" s="395" t="s">
        <v>238</v>
      </c>
      <c r="G85" s="394" t="s">
        <v>239</v>
      </c>
    </row>
    <row r="86" ht="24.75" customHeight="1" spans="1:7">
      <c r="A86" s="274">
        <v>59</v>
      </c>
      <c r="B86" s="401" t="s">
        <v>393</v>
      </c>
      <c r="C86" s="401" t="s">
        <v>392</v>
      </c>
      <c r="D86" s="401" t="s">
        <v>237</v>
      </c>
      <c r="E86" s="396"/>
      <c r="F86" s="395" t="s">
        <v>238</v>
      </c>
      <c r="G86" s="394" t="s">
        <v>239</v>
      </c>
    </row>
    <row r="87" ht="24.75" customHeight="1" spans="1:7">
      <c r="A87" s="274">
        <v>60</v>
      </c>
      <c r="B87" s="401" t="s">
        <v>394</v>
      </c>
      <c r="C87" s="401" t="s">
        <v>392</v>
      </c>
      <c r="D87" s="401" t="s">
        <v>237</v>
      </c>
      <c r="E87" s="396"/>
      <c r="F87" s="395" t="s">
        <v>238</v>
      </c>
      <c r="G87" s="394" t="s">
        <v>239</v>
      </c>
    </row>
    <row r="88" ht="24.75" customHeight="1" spans="1:7">
      <c r="A88" s="274">
        <v>61</v>
      </c>
      <c r="B88" s="401" t="s">
        <v>395</v>
      </c>
      <c r="C88" s="401" t="s">
        <v>392</v>
      </c>
      <c r="D88" s="401" t="s">
        <v>237</v>
      </c>
      <c r="E88" s="396"/>
      <c r="F88" s="395" t="s">
        <v>238</v>
      </c>
      <c r="G88" s="394" t="s">
        <v>239</v>
      </c>
    </row>
    <row r="89" ht="24.75" customHeight="1" spans="1:7">
      <c r="A89" s="274">
        <v>62</v>
      </c>
      <c r="B89" s="401" t="s">
        <v>396</v>
      </c>
      <c r="C89" s="401" t="s">
        <v>392</v>
      </c>
      <c r="D89" s="401" t="s">
        <v>237</v>
      </c>
      <c r="E89" s="396"/>
      <c r="F89" s="395" t="s">
        <v>238</v>
      </c>
      <c r="G89" s="394" t="s">
        <v>239</v>
      </c>
    </row>
    <row r="90" ht="24.75" customHeight="1" spans="1:7">
      <c r="A90" s="274">
        <v>63</v>
      </c>
      <c r="B90" s="401" t="s">
        <v>397</v>
      </c>
      <c r="C90" s="401" t="s">
        <v>392</v>
      </c>
      <c r="D90" s="401" t="s">
        <v>237</v>
      </c>
      <c r="E90" s="396"/>
      <c r="F90" s="395" t="s">
        <v>238</v>
      </c>
      <c r="G90" s="394" t="s">
        <v>239</v>
      </c>
    </row>
    <row r="91" ht="24.75" customHeight="1" spans="1:7">
      <c r="A91" s="274" t="s">
        <v>284</v>
      </c>
      <c r="B91" s="391" t="s">
        <v>398</v>
      </c>
      <c r="C91" s="391"/>
      <c r="D91" s="391"/>
      <c r="E91" s="400"/>
      <c r="F91" s="400"/>
      <c r="G91" s="392"/>
    </row>
    <row r="92" ht="24.75" customHeight="1" spans="1:7">
      <c r="A92" s="274">
        <v>64</v>
      </c>
      <c r="B92" s="401" t="s">
        <v>399</v>
      </c>
      <c r="C92" s="401" t="s">
        <v>400</v>
      </c>
      <c r="D92" s="401" t="s">
        <v>401</v>
      </c>
      <c r="E92" s="398">
        <v>0.32</v>
      </c>
      <c r="F92" s="395" t="s">
        <v>238</v>
      </c>
      <c r="G92" s="394" t="s">
        <v>281</v>
      </c>
    </row>
    <row r="93" ht="24.75" customHeight="1" spans="1:7">
      <c r="A93" s="274">
        <v>65</v>
      </c>
      <c r="B93" s="401" t="s">
        <v>402</v>
      </c>
      <c r="C93" s="401" t="s">
        <v>400</v>
      </c>
      <c r="D93" s="401" t="s">
        <v>403</v>
      </c>
      <c r="E93" s="398">
        <v>0.78</v>
      </c>
      <c r="F93" s="395" t="s">
        <v>238</v>
      </c>
      <c r="G93" s="394" t="s">
        <v>281</v>
      </c>
    </row>
    <row r="94" ht="24.75" customHeight="1" spans="1:7">
      <c r="A94" s="274">
        <v>66</v>
      </c>
      <c r="B94" s="401" t="s">
        <v>404</v>
      </c>
      <c r="C94" s="401" t="s">
        <v>400</v>
      </c>
      <c r="D94" s="401" t="s">
        <v>405</v>
      </c>
      <c r="E94" s="398">
        <v>0.09</v>
      </c>
      <c r="F94" s="395" t="s">
        <v>238</v>
      </c>
      <c r="G94" s="394" t="s">
        <v>281</v>
      </c>
    </row>
    <row r="95" ht="24.75" customHeight="1" spans="1:7">
      <c r="A95" s="274">
        <v>67</v>
      </c>
      <c r="B95" s="401" t="s">
        <v>406</v>
      </c>
      <c r="C95" s="401" t="s">
        <v>400</v>
      </c>
      <c r="D95" s="401" t="s">
        <v>407</v>
      </c>
      <c r="E95" s="398">
        <v>0.01</v>
      </c>
      <c r="F95" s="395" t="s">
        <v>264</v>
      </c>
      <c r="G95" s="394"/>
    </row>
    <row r="96" ht="24.75" customHeight="1" spans="1:7">
      <c r="A96" s="274">
        <v>68</v>
      </c>
      <c r="B96" s="401" t="s">
        <v>408</v>
      </c>
      <c r="C96" s="401" t="s">
        <v>400</v>
      </c>
      <c r="D96" s="401" t="s">
        <v>409</v>
      </c>
      <c r="E96" s="398">
        <v>0.03</v>
      </c>
      <c r="F96" s="395" t="s">
        <v>264</v>
      </c>
      <c r="G96" s="394"/>
    </row>
    <row r="97" ht="24.75" customHeight="1" spans="1:7">
      <c r="A97" s="274" t="s">
        <v>410</v>
      </c>
      <c r="B97" s="391" t="s">
        <v>411</v>
      </c>
      <c r="C97" s="391"/>
      <c r="D97" s="391"/>
      <c r="E97" s="400"/>
      <c r="F97" s="400"/>
      <c r="G97" s="392"/>
    </row>
    <row r="98" ht="24.75" customHeight="1" spans="1:7">
      <c r="A98" s="274">
        <v>69</v>
      </c>
      <c r="B98" s="401" t="s">
        <v>412</v>
      </c>
      <c r="C98" s="401" t="s">
        <v>413</v>
      </c>
      <c r="D98" s="401" t="s">
        <v>237</v>
      </c>
      <c r="E98" s="396"/>
      <c r="F98" s="395" t="s">
        <v>238</v>
      </c>
      <c r="G98" s="394" t="s">
        <v>239</v>
      </c>
    </row>
    <row r="99" ht="24.75" customHeight="1" spans="1:7">
      <c r="A99" s="274">
        <v>70</v>
      </c>
      <c r="B99" s="401" t="s">
        <v>414</v>
      </c>
      <c r="C99" s="401" t="s">
        <v>415</v>
      </c>
      <c r="D99" s="401" t="s">
        <v>237</v>
      </c>
      <c r="E99" s="396" t="s">
        <v>239</v>
      </c>
      <c r="F99" s="395" t="s">
        <v>264</v>
      </c>
      <c r="G99" s="394" t="s">
        <v>416</v>
      </c>
    </row>
  </sheetData>
  <mergeCells count="33">
    <mergeCell ref="A1:G1"/>
    <mergeCell ref="B4:G4"/>
    <mergeCell ref="B21:G21"/>
    <mergeCell ref="B22:G22"/>
    <mergeCell ref="B26:G26"/>
    <mergeCell ref="B30:G30"/>
    <mergeCell ref="B33:G33"/>
    <mergeCell ref="B36:G36"/>
    <mergeCell ref="B39:G39"/>
    <mergeCell ref="B43:G43"/>
    <mergeCell ref="B48:G48"/>
    <mergeCell ref="B53:G53"/>
    <mergeCell ref="B56:G56"/>
    <mergeCell ref="B59:G59"/>
    <mergeCell ref="B61:G61"/>
    <mergeCell ref="B62:G62"/>
    <mergeCell ref="B65:G65"/>
    <mergeCell ref="B68:G68"/>
    <mergeCell ref="B71:G71"/>
    <mergeCell ref="B73:G73"/>
    <mergeCell ref="B75:G75"/>
    <mergeCell ref="B76:G76"/>
    <mergeCell ref="B79:G79"/>
    <mergeCell ref="B80:G80"/>
    <mergeCell ref="B82:G82"/>
    <mergeCell ref="B91:G91"/>
    <mergeCell ref="B97:G97"/>
    <mergeCell ref="B23:B24"/>
    <mergeCell ref="B27:B28"/>
    <mergeCell ref="B41:B42"/>
    <mergeCell ref="B44:B45"/>
    <mergeCell ref="B46:B47"/>
    <mergeCell ref="B63:B64"/>
  </mergeCells>
  <pageMargins left="1.18110236220472" right="1.18110236220472" top="1.18110236220472" bottom="1.18110236220472" header="0.51181" footer="0.51181"/>
  <pageSetup paperSize="9" scale="56" orientation="portrait" errors="blank"/>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31</vt:i4>
      </vt:variant>
    </vt:vector>
  </HeadingPairs>
  <TitlesOfParts>
    <vt:vector size="31" baseType="lpstr">
      <vt:lpstr>收支总表2021ys01</vt:lpstr>
      <vt:lpstr>收入因素测算表2021ys02-1</vt:lpstr>
      <vt:lpstr>收入参数表2021ys02</vt:lpstr>
      <vt:lpstr>支出因素测算表2020ys03-1</vt:lpstr>
      <vt:lpstr>支出参数表2021ys03</vt:lpstr>
      <vt:lpstr>基本养老金支出2021ys04</vt:lpstr>
      <vt:lpstr>养老平衡表2021ys05</vt:lpstr>
      <vt:lpstr>养老调整表2021ys06</vt:lpstr>
      <vt:lpstr>养老预算审核表2021ys07</vt:lpstr>
      <vt:lpstr>居民养老收支总表2021ys66</vt:lpstr>
      <vt:lpstr>居民养老收入因素表2021ys60</vt:lpstr>
      <vt:lpstr>居民养老收入底表2021ys45</vt:lpstr>
      <vt:lpstr>居民养老支出底表2021ys46</vt:lpstr>
      <vt:lpstr>居民养老预算审核表2021ys61</vt:lpstr>
      <vt:lpstr>机关事业养老收支总表2021ys71</vt:lpstr>
      <vt:lpstr>机关事业养老收入参数表2021ys72</vt:lpstr>
      <vt:lpstr>机关事业养老支出参数表2021ys73</vt:lpstr>
      <vt:lpstr>机关事业养老预算审核表2021ys77</vt:lpstr>
      <vt:lpstr>机关事业职业年金收支表2021ys76</vt:lpstr>
      <vt:lpstr>机关事业职业年金收入参数表2021</vt:lpstr>
      <vt:lpstr>机关事业职业年金支出参数表2021</vt:lpstr>
      <vt:lpstr>工伤收支总表2021ys14</vt:lpstr>
      <vt:lpstr>工伤收入因素表2021ys23-1</vt:lpstr>
      <vt:lpstr>工伤收入参数表2021ys23</vt:lpstr>
      <vt:lpstr>工伤支出因素表2021ys24-1</vt:lpstr>
      <vt:lpstr>工伤支出参数表2021ys24</vt:lpstr>
      <vt:lpstr>工伤平衡表2021ys21</vt:lpstr>
      <vt:lpstr>工伤调整表2021ys22</vt:lpstr>
      <vt:lpstr>工伤预算审核表2021ys25</vt:lpstr>
      <vt:lpstr>基本养老基础资料表2021ys90</vt:lpstr>
      <vt:lpstr>工伤基础资料表2021ys93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zxh</cp:lastModifiedBy>
  <dcterms:created xsi:type="dcterms:W3CDTF">2021-03-16T11:18:00Z</dcterms:created>
  <dcterms:modified xsi:type="dcterms:W3CDTF">2021-03-17T01:19:27Z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